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93ea1be8aba693/Documents/_WP/_Essays/2026 MFS Cultural AI/kit/2_topic_models/wos_ahci_topicmodel_40topics/dfrbrowser-wos-ahci-40-topic-model/data/"/>
    </mc:Choice>
  </mc:AlternateContent>
  <xr:revisionPtr revIDLastSave="83" documentId="13_ncr:1_{B26C1E9B-A295-4BB0-A321-4E407FED4171}" xr6:coauthVersionLast="47" xr6:coauthVersionMax="47" xr10:uidLastSave="{FF265866-F210-44F8-B1B8-633400486F29}"/>
  <bookViews>
    <workbookView xWindow="28970" yWindow="-21600" windowWidth="19020" windowHeight="21690" xr2:uid="{3D2A3A29-C833-4E25-AAF7-B62342924876}"/>
  </bookViews>
  <sheets>
    <sheet name="WoS AHCI articles on AI (202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30" i="1" s="1"/>
  <c r="B31" i="1" s="1"/>
  <c r="B32" i="1" s="1"/>
  <c r="B33" i="1" s="1"/>
  <c r="B34" i="1" s="1"/>
  <c r="B35" i="1" s="1"/>
  <c r="B36" i="1" s="1"/>
  <c r="B37" i="1" s="1"/>
  <c r="B38" i="1" s="1"/>
  <c r="B42" i="1" s="1"/>
  <c r="B43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5" i="1" s="1"/>
  <c r="B106" i="1" s="1"/>
  <c r="B107" i="1" s="1"/>
  <c r="B108" i="1" s="1"/>
  <c r="B109" i="1" s="1"/>
  <c r="B110" i="1" s="1"/>
  <c r="B111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2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40" i="1" s="1"/>
  <c r="B341" i="1" s="1"/>
  <c r="B342" i="1" s="1"/>
  <c r="B3" i="1"/>
  <c r="L343" i="1"/>
  <c r="L282" i="1"/>
  <c r="L2" i="1"/>
  <c r="L3" i="1"/>
  <c r="L4" i="1"/>
  <c r="L5" i="1"/>
  <c r="L6" i="1"/>
  <c r="L7" i="1"/>
  <c r="L8" i="1"/>
  <c r="L9" i="1"/>
  <c r="L10" i="1"/>
  <c r="L1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9" i="1"/>
  <c r="L40" i="1"/>
  <c r="L41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60" i="1"/>
  <c r="L161" i="1"/>
  <c r="L162" i="1"/>
  <c r="L163" i="1"/>
  <c r="L164" i="1"/>
  <c r="L165" i="1"/>
  <c r="L166" i="1"/>
  <c r="L167" i="1"/>
  <c r="L168" i="1"/>
  <c r="L169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9" i="1"/>
  <c r="L260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3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1" i="1"/>
  <c r="L332" i="1"/>
  <c r="L333" i="1"/>
  <c r="L334" i="1"/>
  <c r="L335" i="1"/>
  <c r="L336" i="1"/>
  <c r="L337" i="1"/>
  <c r="L338" i="1"/>
  <c r="L339" i="1"/>
  <c r="L340" i="1"/>
  <c r="L3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Alan Liu</author>
  </authors>
  <commentList>
    <comment ref="C28" authorId="0" shapeId="0" xr:uid="{EE83ADDC-583B-4515-A83A-2D3D2E8C34EF}">
      <text>
        <r>
          <rPr>
            <sz val="9"/>
            <color indexed="81"/>
            <rFont val="Tahoma"/>
            <family val="2"/>
          </rPr>
          <t>In Italian</t>
        </r>
      </text>
    </comment>
    <comment ref="C39" authorId="0" shapeId="0" xr:uid="{24AB8B2F-4AF4-4829-BFB4-8B992E0DE2E1}">
      <text>
        <r>
          <rPr>
            <sz val="9"/>
            <color indexed="81"/>
            <rFont val="Tahoma"/>
            <family val="2"/>
          </rPr>
          <t>In Spanish</t>
        </r>
      </text>
    </comment>
    <comment ref="C40" authorId="0" shapeId="0" xr:uid="{66F8B6F1-A0E0-4604-9400-D7AC4082B175}">
      <text>
        <r>
          <rPr>
            <sz val="9"/>
            <color indexed="81"/>
            <rFont val="Tahoma"/>
            <family val="2"/>
          </rPr>
          <t>In Spanish</t>
        </r>
      </text>
    </comment>
    <comment ref="C44" authorId="0" shapeId="0" xr:uid="{1499EB25-3FEF-445E-953E-7D312A700ECC}">
      <text>
        <r>
          <rPr>
            <sz val="9"/>
            <color indexed="81"/>
            <rFont val="Tahoma"/>
            <family val="2"/>
          </rPr>
          <t>In Spanish</t>
        </r>
      </text>
    </comment>
    <comment ref="C67" authorId="0" shapeId="0" xr:uid="{3A6461E6-EB9F-450B-B2F9-48684DD5ED85}">
      <text>
        <r>
          <rPr>
            <sz val="9"/>
            <color indexed="81"/>
            <rFont val="Tahoma"/>
            <family val="2"/>
          </rPr>
          <t>In Portuguese</t>
        </r>
      </text>
    </comment>
    <comment ref="C89" authorId="0" shapeId="0" xr:uid="{EF71EA26-AE5F-4E0E-AA3E-108822C2AA5B}">
      <text>
        <r>
          <rPr>
            <sz val="9"/>
            <color indexed="81"/>
            <rFont val="Tahoma"/>
            <family val="2"/>
          </rPr>
          <t>In Russian</t>
        </r>
      </text>
    </comment>
    <comment ref="C103" authorId="0" shapeId="0" xr:uid="{1D5F0D18-C80C-46BA-843D-DC60A791F836}">
      <text>
        <r>
          <rPr>
            <sz val="9"/>
            <color indexed="81"/>
            <rFont val="Tahoma"/>
            <family val="2"/>
          </rPr>
          <t>Unable to acquire article</t>
        </r>
      </text>
    </comment>
    <comment ref="C108" authorId="0" shapeId="0" xr:uid="{4468484D-3E87-458E-816C-3E3902372AFE}">
      <text>
        <r>
          <rPr>
            <sz val="9"/>
            <color indexed="81"/>
            <rFont val="Tahoma"/>
            <family val="2"/>
          </rPr>
          <t>In Spanish</t>
        </r>
      </text>
    </comment>
    <comment ref="C112" authorId="0" shapeId="0" xr:uid="{3FCE84F3-FDDF-43A5-88B4-6DBE57D3ABF9}">
      <text>
        <r>
          <rPr>
            <sz val="9"/>
            <color indexed="81"/>
            <rFont val="Tahoma"/>
            <family val="2"/>
          </rPr>
          <t>In German</t>
        </r>
      </text>
    </comment>
    <comment ref="C251" authorId="0" shapeId="0" xr:uid="{63E11758-EE9B-4A03-B78F-F3CF8F67D90B}">
      <text>
        <r>
          <rPr>
            <sz val="9"/>
            <color indexed="81"/>
            <rFont val="Tahoma"/>
            <family val="2"/>
          </rPr>
          <t>Duplicate of #247 above</t>
        </r>
      </text>
    </comment>
    <comment ref="C258" authorId="0" shapeId="0" xr:uid="{701D9C2F-B089-4ABF-8A29-FBEA3B669923}">
      <text>
        <r>
          <rPr>
            <sz val="9"/>
            <color indexed="81"/>
            <rFont val="Tahoma"/>
            <family val="2"/>
          </rPr>
          <t>Unable to acquire article due to it still being under embargo</t>
        </r>
      </text>
    </comment>
    <comment ref="C282" authorId="0" shapeId="0" xr:uid="{2511EB95-093E-4316-B057-D8F377942ADC}">
      <text>
        <r>
          <rPr>
            <sz val="9"/>
            <color indexed="81"/>
            <rFont val="Tahoma"/>
            <family val="2"/>
          </rPr>
          <t>This article was wrongly included because its title included "Ai" as part of the name of a person</t>
        </r>
      </text>
    </comment>
    <comment ref="C320" authorId="0" shapeId="0" xr:uid="{4B2268E8-2361-43AD-BEBA-90D154617823}">
      <text>
        <r>
          <rPr>
            <sz val="9"/>
            <color indexed="81"/>
            <rFont val="Tahoma"/>
            <family val="2"/>
          </rPr>
          <t>This article was wrongly included because its title included "Ai" as part of the name of a person</t>
        </r>
      </text>
    </comment>
    <comment ref="C323" authorId="0" shapeId="0" xr:uid="{BBF707C7-82AC-4E51-9A9C-6CAB705E9A0C}">
      <text>
        <r>
          <rPr>
            <sz val="9"/>
            <color indexed="81"/>
            <rFont val="Tahoma"/>
            <family val="2"/>
          </rPr>
          <t>Duplicate of #318 above</t>
        </r>
      </text>
    </comment>
    <comment ref="C338" authorId="0" shapeId="0" xr:uid="{63FCD517-6C68-44D8-8E53-1600F0E9DEC8}">
      <text>
        <r>
          <rPr>
            <sz val="9"/>
            <color indexed="81"/>
            <rFont val="Tahoma"/>
            <family val="2"/>
          </rPr>
          <t>Included in search results because "ai" was part of Maori phrase in article title</t>
        </r>
      </text>
    </comment>
  </commentList>
</comments>
</file>

<file path=xl/sharedStrings.xml><?xml version="1.0" encoding="utf-8"?>
<sst xmlns="http://schemas.openxmlformats.org/spreadsheetml/2006/main" count="2290" uniqueCount="1334">
  <si>
    <t>Authors</t>
  </si>
  <si>
    <t>Article Title</t>
  </si>
  <si>
    <t>Issue</t>
  </si>
  <si>
    <t>Start Page</t>
  </si>
  <si>
    <t>End Page</t>
  </si>
  <si>
    <t>DOI Link</t>
  </si>
  <si>
    <t>UT (Unique WOS ID)</t>
  </si>
  <si>
    <t/>
  </si>
  <si>
    <t>Bareither, Christoph</t>
  </si>
  <si>
    <t>Cultures of Artificial Intelligence: AI Assemblages and the Transformations of Everyday Life</t>
  </si>
  <si>
    <t>ZEITSCHRIFT FUR EMPIRISCHE KULTURWISSENSCHAFT</t>
  </si>
  <si>
    <t>WOS:001292058700001</t>
  </si>
  <si>
    <t>Zheng, Yutong</t>
  </si>
  <si>
    <t>Buddhist Transformation in the Digital Age: AI (Artificial Intelligence) and Humanistic Buddhism</t>
  </si>
  <si>
    <t>RELIGIONS</t>
  </si>
  <si>
    <t>JAN</t>
  </si>
  <si>
    <t>WOS:001150878600001</t>
  </si>
  <si>
    <t>Wang, Qiang; Li, Yuanfan; Li, Rongrong</t>
  </si>
  <si>
    <t>Ecological footprints, carbon emissions, and energy transitions: the impact of artificial intelligence (AI)</t>
  </si>
  <si>
    <t>HUMANITIES &amp; SOCIAL SCIENCES COMMUNICATIONS</t>
  </si>
  <si>
    <t>AUG 14</t>
  </si>
  <si>
    <t>WOS:001290718800005</t>
  </si>
  <si>
    <t>Cheung, Kason Ka Ching; Long, Yun; Liu, Qian; Chan, Ho-Yin</t>
  </si>
  <si>
    <t>Unpacking Epistemic Insights of Artificial Intelligence (AI) in Science Education: A Systematic Review</t>
  </si>
  <si>
    <t>SCIENCE &amp; EDUCATION</t>
  </si>
  <si>
    <t>2024 MAR 15</t>
  </si>
  <si>
    <t>WOS:001183987000001</t>
  </si>
  <si>
    <t>Sun, Yujie; Sheng, Dongfang; Zhou, Zihan; Wu, Yifei</t>
  </si>
  <si>
    <t>AI hallucination: towards a comprehensive classification of distorted information in artificial intelligence-generated content</t>
  </si>
  <si>
    <t>SEP 27</t>
  </si>
  <si>
    <t>WOS:001321854500010</t>
  </si>
  <si>
    <t>de Oliveira, Nythamar H.</t>
  </si>
  <si>
    <t>A decolonial critical theory of artificial intelligence: intersectional egalitarianism, moral alignment, and AI governance</t>
  </si>
  <si>
    <t>FILOSOFIA UNISINOS</t>
  </si>
  <si>
    <t>JAN-APR</t>
  </si>
  <si>
    <t>WOS:001198024700012</t>
  </si>
  <si>
    <t>Gozum, Ivan Efreaim A.; Flake, Chastene Christopher D.</t>
  </si>
  <si>
    <t>Human Dignity and Artificial Intelligence in Healthcare: A Basis for a Catholic Ethics on AI</t>
  </si>
  <si>
    <t>JOURNAL OF RELIGION &amp; HEALTH</t>
  </si>
  <si>
    <t>2024 DEC 27</t>
  </si>
  <si>
    <t>WOS:001385025600001</t>
  </si>
  <si>
    <t>Baas, Michiel</t>
  </si>
  <si>
    <t>Artificial Intelligence and the question of creativity: Art, data and the sociocultural archive of AI-imaginations</t>
  </si>
  <si>
    <t>EUROPEAN JOURNAL OF CULTURAL STUDIES</t>
  </si>
  <si>
    <t>AUG</t>
  </si>
  <si>
    <t>WOS:001214412700001</t>
  </si>
  <si>
    <t>Cooper, Patrick K.</t>
  </si>
  <si>
    <t>Music teachers' labeling accuracy and quality ratings of lesson plans by artificial intelligence (AI) and humans</t>
  </si>
  <si>
    <t>INTERNATIONAL JOURNAL OF MUSIC EDUCATION</t>
  </si>
  <si>
    <t>2024 MAY 8</t>
  </si>
  <si>
    <t>WOS:001215893600001</t>
  </si>
  <si>
    <t>Herzfeld, Noreen</t>
  </si>
  <si>
    <t>Is an AI-Generated Icon an Icon? A Case Study in Artificial Intelligence and Christian Spirituality</t>
  </si>
  <si>
    <t>SPIRITUS-A JOURNAL OF CHRISTIAN SPIRITUALITY</t>
  </si>
  <si>
    <t>FAL</t>
  </si>
  <si>
    <t>WOS:001340166900001</t>
  </si>
  <si>
    <t>Erpelding, Craig; Beck, Jack; Swerzenski, J. D.; Brecheisen, Thomas</t>
  </si>
  <si>
    <t>Forum on Artificial Intelligence</t>
  </si>
  <si>
    <t>JOURNAL OF FILM AND VIDEO</t>
  </si>
  <si>
    <t>WOS:001214283000002</t>
  </si>
  <si>
    <t>Palmini, Otello; Cugurullo, Federico</t>
  </si>
  <si>
    <t>Design culture for Sustainable urban artificial intelligence: Bruno Latour and the search for a different AI urbanism</t>
  </si>
  <si>
    <t>ETHICS AND INFORMATION TECHNOLOGY</t>
  </si>
  <si>
    <t>MAR</t>
  </si>
  <si>
    <t>WOS:001161671700002</t>
  </si>
  <si>
    <t>Murphy, John W.; Largacha-martinez, Carlos</t>
  </si>
  <si>
    <t>Black Boxes that Curtail Human Flourishing are no Longer Available for Use in Artificial Intelligence (AI) Design</t>
  </si>
  <si>
    <t>FILOSOFIJA-SOCIOLOGIJA</t>
  </si>
  <si>
    <t>WOS:001176699900004</t>
  </si>
  <si>
    <t>Lemos, Andre</t>
  </si>
  <si>
    <t>ARTIFICIAL INTELLIGENCE'S STAGING</t>
  </si>
  <si>
    <t>SOCIETES</t>
  </si>
  <si>
    <t>WOS:001241285700003</t>
  </si>
  <si>
    <t>Moorhouse, Benjamin Luke</t>
  </si>
  <si>
    <t>Generative artificial intelligence and ELT</t>
  </si>
  <si>
    <t>ELT JOURNAL</t>
  </si>
  <si>
    <t>JUL 18</t>
  </si>
  <si>
    <t>WOS:001272195900001</t>
  </si>
  <si>
    <t>D'Alessandro, William</t>
  </si>
  <si>
    <t>Deontology and safe artificial intelligence</t>
  </si>
  <si>
    <t>PHILOSOPHICAL STUDIES</t>
  </si>
  <si>
    <t>2024 JUN 13</t>
  </si>
  <si>
    <t>WOS:001246402400004</t>
  </si>
  <si>
    <t>Cogo, Alessia; Patsko, Laura; Szoke, Joanna</t>
  </si>
  <si>
    <t>OCT 7</t>
  </si>
  <si>
    <t>WOS:001327266200001</t>
  </si>
  <si>
    <t>Gouveia, Steven S.; Morujao, Carlos</t>
  </si>
  <si>
    <t>Phenomenology and artificial intelligence: introductory notes</t>
  </si>
  <si>
    <t>PHENOMENOLOGY AND THE COGNITIVE SCIENCES</t>
  </si>
  <si>
    <t>DEC</t>
  </si>
  <si>
    <t>WOS:001350900700001</t>
  </si>
  <si>
    <t>Lee, Gyeong-Geon; Mun, Seonyeong; Shin, Myeong-Kyeong; Zhai, Xiaoming</t>
  </si>
  <si>
    <t>Collaborative Learning with Artificial Intelligence Speakers</t>
  </si>
  <si>
    <t>2024 MAY 18</t>
  </si>
  <si>
    <t>WOS:001226683900003</t>
  </si>
  <si>
    <t>Bales, Adam; D'Alessandro, William; Kirk-Giannini, Cameron Domenico</t>
  </si>
  <si>
    <t>Artificial Intelligence: Arguments for Catastrophic Risk</t>
  </si>
  <si>
    <t>PHILOSOPHY COMPASS</t>
  </si>
  <si>
    <t>FEB</t>
  </si>
  <si>
    <t>WOS:001159890400001</t>
  </si>
  <si>
    <t>Long, Robert</t>
  </si>
  <si>
    <t>Nativism and empiricism in artificial intelligence</t>
  </si>
  <si>
    <t>APR</t>
  </si>
  <si>
    <t>WOS:001194628500001</t>
  </si>
  <si>
    <t>Tsuria, Ruth; Tsuria, Yossi</t>
  </si>
  <si>
    <t>Artificial Intelligence's Understanding of Religion: Investigating the Moralistic Approaches Presented by Generative Artificial Intelligence Tools</t>
  </si>
  <si>
    <t>WOS:001192632300001</t>
  </si>
  <si>
    <t>Khan, Muhammad Salar; Umer, Hamza; Faruqe, Farhana</t>
  </si>
  <si>
    <t>Artificial intelligence for low income countries</t>
  </si>
  <si>
    <t>OCT 25</t>
  </si>
  <si>
    <t>WOS:001341260900006</t>
  </si>
  <si>
    <t>Ahmed, Saif; Sumi, Ayesha Akter; Aziz, Norzalita Abd</t>
  </si>
  <si>
    <t>Exploring Multi-Religious Perspective of Artificial Intelligence</t>
  </si>
  <si>
    <t>THEOLOGY AND SCIENCE</t>
  </si>
  <si>
    <t>JAN 2</t>
  </si>
  <si>
    <t>WOS:001373182800001</t>
  </si>
  <si>
    <t>Gattiglia, Gabriele</t>
  </si>
  <si>
    <t>Managing Artificial Intelligence in Archeology. An overview</t>
  </si>
  <si>
    <t>JOURNAL OF CULTURAL HERITAGE</t>
  </si>
  <si>
    <t>JAN-FEB</t>
  </si>
  <si>
    <t>WOS:001394249100001</t>
  </si>
  <si>
    <t>Berkowitz, Adam Eric</t>
  </si>
  <si>
    <t>MUSIC PERCEPTION</t>
  </si>
  <si>
    <t>JUN</t>
  </si>
  <si>
    <t>WOS:001234473500006</t>
  </si>
  <si>
    <t>Claverini, Corrado</t>
  </si>
  <si>
    <t>Tampering with Generative Artificial Intelligence by Jailbreaking</t>
  </si>
  <si>
    <t>TEORIA-RIVISTA DI FILOSOFIA</t>
  </si>
  <si>
    <t>WOS:001250107100010</t>
  </si>
  <si>
    <t>Gruchola, Malgorzata; Slawek-Czochra, Malgorzata; Zielinski, Robert</t>
  </si>
  <si>
    <t>Artificial Intelligence as a Tool Supporting Prayer Practices</t>
  </si>
  <si>
    <t>WOS:001192821200001</t>
  </si>
  <si>
    <t>Martorell, Joan Rovira; Galvez, Ana; Tirado, Francisco</t>
  </si>
  <si>
    <t>Artificial Intelligence and the Production of Judicial Truth</t>
  </si>
  <si>
    <t>THEORY CULTURE &amp; SOCIETY</t>
  </si>
  <si>
    <t>2024 SEP 13</t>
  </si>
  <si>
    <t>WOS:001312424800001</t>
  </si>
  <si>
    <t>Tatar, Kivanc; Ericson, Petter; Cotton, Kelsey; Del Prado, Paola Torres Nunez; Batlle-Roca, Roser; Cabrero-Daniel, Beatriz; Ljungblad, Sara; Diapoulis, Georgios; Hussain, Jabbar</t>
  </si>
  <si>
    <t>A Shift in Artistic Practices through Artificial Intelligence</t>
  </si>
  <si>
    <t>LEONARDO</t>
  </si>
  <si>
    <t>WOS:001253361100013</t>
  </si>
  <si>
    <t>Roberts, Huw</t>
  </si>
  <si>
    <t>Digital sovereignty and artificial intelligence: a normative approach</t>
  </si>
  <si>
    <t>WOS:001335594500001</t>
  </si>
  <si>
    <t>Billingsley, William</t>
  </si>
  <si>
    <t>The Practical Epistemologies of Design and Artificial Intelligence</t>
  </si>
  <si>
    <t>2024 APR 18</t>
  </si>
  <si>
    <t>WOS:001205062900001</t>
  </si>
  <si>
    <t>Liu, Qi; Wu, Zijing</t>
  </si>
  <si>
    <t>Influence of artificial intelligence on modern book design</t>
  </si>
  <si>
    <t>DIGITAL SCHOLARSHIP IN THE HUMANITIES</t>
  </si>
  <si>
    <t>2024 OCT 17</t>
  </si>
  <si>
    <t>WOS:001334029400001</t>
  </si>
  <si>
    <t>de Aguiar, Vinicius</t>
  </si>
  <si>
    <t>Music and Affectivity in the Age of Artificial Intelligence</t>
  </si>
  <si>
    <t>TOPOI-AN INTERNATIONAL REVIEW OF PHILOSOPHY</t>
  </si>
  <si>
    <t>WOS:001199104700001</t>
  </si>
  <si>
    <t>Kaas, Marten H. L.</t>
  </si>
  <si>
    <t>The perfect technological storm: artificial intelligence and moral complacency</t>
  </si>
  <si>
    <t>SEP</t>
  </si>
  <si>
    <t>WOS:001282978800001</t>
  </si>
  <si>
    <t>O'Regan, John P.; Ferri, Giuliana</t>
  </si>
  <si>
    <t>Artificial intelligence and depth ontology: implications for intercultural ethics</t>
  </si>
  <si>
    <t>APPLIED LINGUISTICS REVIEW</t>
  </si>
  <si>
    <t>2024 JUL 22</t>
  </si>
  <si>
    <t>WOS:001271047400001</t>
  </si>
  <si>
    <t>Horning, Rob</t>
  </si>
  <si>
    <t>What is realism in the age of artificial intelligence?</t>
  </si>
  <si>
    <t>APERTURE</t>
  </si>
  <si>
    <t>WIN</t>
  </si>
  <si>
    <t>WOS:001371898400016</t>
  </si>
  <si>
    <t>Barrios-Tao, Hernando; Diaz-Perez, Vianney</t>
  </si>
  <si>
    <t>FROM BODIES TO PROFILES: PSYCHOPOLITICAL IMPLICATIONS OF ARTIFICIAL INTELLIGENCE</t>
  </si>
  <si>
    <t>ARBOR-CIENCIA PENSAMIENTO Y CULTURA</t>
  </si>
  <si>
    <t>JAN-JUN</t>
  </si>
  <si>
    <t>WOS:001347375000011</t>
  </si>
  <si>
    <t>Marin-Viadel, Ricardo; Campos, Ricardo; Roldan, Joaquin</t>
  </si>
  <si>
    <t>Artificial Intelligence, Goya and learning to draw. First steps</t>
  </si>
  <si>
    <t>ARTE INDIVIDUO Y SOCIEDAD</t>
  </si>
  <si>
    <t>APR-JUN</t>
  </si>
  <si>
    <t>WOS:001188337600016</t>
  </si>
  <si>
    <t>Hallsby, Atilla</t>
  </si>
  <si>
    <t>A Copious Void: Rhetoric as Artificial Intelligence 1.0</t>
  </si>
  <si>
    <t>RHETORIC SOCIETY QUARTERLY</t>
  </si>
  <si>
    <t>MAY 26</t>
  </si>
  <si>
    <t>WOS:001235401400001</t>
  </si>
  <si>
    <t>Jie, Ren</t>
  </si>
  <si>
    <t>Rethinking Ethical Identity in the Age of Artificial Intelligence</t>
  </si>
  <si>
    <t>INTERDISCIPLINARY STUDIES OF LITERATURE</t>
  </si>
  <si>
    <t>WOS:001314992300001</t>
  </si>
  <si>
    <t>Konigsburg, Joyce Ann</t>
  </si>
  <si>
    <t>Scientific Wonder, Artificial Intelligence, and Awe of the Divine</t>
  </si>
  <si>
    <t>WOS:001210223300001</t>
  </si>
  <si>
    <t>Azambuja, Celso Candido de; Silva, Gabriel Ferreira da</t>
  </si>
  <si>
    <t>New Challenges for Education in the Age of Artificial Intelligence</t>
  </si>
  <si>
    <t>WOS:001198024700016</t>
  </si>
  <si>
    <t>Downey, Anthony</t>
  </si>
  <si>
    <t>The return of the uncanny: artificial intelligence and estranged futures</t>
  </si>
  <si>
    <t>VISUAL STUDIES</t>
  </si>
  <si>
    <t>2024 OCT 9</t>
  </si>
  <si>
    <t>WOS:001328323000001</t>
  </si>
  <si>
    <t>Tsao, Jack; Nogues, Collier</t>
  </si>
  <si>
    <t>Beyond the author: Artificial intelligence, creative writing and intellectual emancipation</t>
  </si>
  <si>
    <t>POETICS</t>
  </si>
  <si>
    <t>WOS:001167572400001</t>
  </si>
  <si>
    <t>Jerrentrup, Maja</t>
  </si>
  <si>
    <t>Imagine art: The status of works generated by artificial intelligence</t>
  </si>
  <si>
    <t>INTERNATIONAL JOURNAL OF CULTURAL STUDIES</t>
  </si>
  <si>
    <t>NOV</t>
  </si>
  <si>
    <t>WOS:001217386500001</t>
  </si>
  <si>
    <t>Menshikov, Vladimir; Komarova, Vera; Bola, Ieva; Radionovs, Andrejs</t>
  </si>
  <si>
    <t>Artificial Intelligence and Artificial Sociality: Sociological Interpretation and Interdisciplinary Approach</t>
  </si>
  <si>
    <t>WOS:001245336800008</t>
  </si>
  <si>
    <t>Liu, Yanhua; Park, Jaeuk; Mcminn, Sean</t>
  </si>
  <si>
    <t>Using generative artificial intelligence/ChatGPT for academic communication: Students' perspectives</t>
  </si>
  <si>
    <t>INTERNATIONAL JOURNAL OF APPLIED LINGUISTICS</t>
  </si>
  <si>
    <t>WOS:001257874500001</t>
  </si>
  <si>
    <t>Northoff, Georg; Gouveia, Steven S.</t>
  </si>
  <si>
    <t>Does artificial intelligence exhibit basic fundamental subjectivity? A neurophilosophical argument</t>
  </si>
  <si>
    <t>WOS:001171731200001</t>
  </si>
  <si>
    <t>Bajohr, Hannes</t>
  </si>
  <si>
    <t>Writing at a Distance: Notes on Authorship and Artificial Intelligence</t>
  </si>
  <si>
    <t>GERMAN STUDIES REVIEW</t>
  </si>
  <si>
    <t>MAY</t>
  </si>
  <si>
    <t>WOS:001231182900005</t>
  </si>
  <si>
    <t>He, Yugang</t>
  </si>
  <si>
    <t>Artificial intelligence and socioeconomic forces: transforming the landscape of religion</t>
  </si>
  <si>
    <t>MAY 10</t>
  </si>
  <si>
    <t>WOS:001255473500011</t>
  </si>
  <si>
    <t>Merino-Gomez, Elena; Andres, Fernando Moral; Querol, Blanca; Vasallo, Pedro Reviriego</t>
  </si>
  <si>
    <t>STABLE DIFFUSION LEARNS FROM SEBASTIANO SERLIO: ARCHITECTURAL DRAWING WITH ARTIFICIAL INTELLIGENCE</t>
  </si>
  <si>
    <t>EGA-REVISTA DE EXPRESION GRAFICA ARQUITECTONICA</t>
  </si>
  <si>
    <t>WOS:001334812800024</t>
  </si>
  <si>
    <t>Speith, Timo; Crook, Barnaby; Mann, Sara; Schomaecker, Astrid; Langer, Markus</t>
  </si>
  <si>
    <t>Conceptualizing understanding in explainable artificial intelligence (XAI): an abilities-based approach</t>
  </si>
  <si>
    <t>WOS:001248037800001</t>
  </si>
  <si>
    <t>Romeo, Angelo</t>
  </si>
  <si>
    <t>ARTIFICIAL INTELLIGENCE: USING PAST THEORIES TO SHED LIGHT ON MODERN CHANGES</t>
  </si>
  <si>
    <t>WOS:001241285700002</t>
  </si>
  <si>
    <t>Grzankowski, Alex</t>
  </si>
  <si>
    <t>Real sparks of artificial intelligence and the importance of inner interpretability</t>
  </si>
  <si>
    <t>INQUIRY-AN INTERDISCIPLINARY JOURNAL OF PHILOSOPHY</t>
  </si>
  <si>
    <t>2024 JAN 11</t>
  </si>
  <si>
    <t>WOS:001141684700001</t>
  </si>
  <si>
    <t>Wang, Yu; Zhao, Liangbin</t>
  </si>
  <si>
    <t>Toward the Transparent Use of Generative Artificial Intelligence in Academic Articles</t>
  </si>
  <si>
    <t>JOURNAL OF SCHOLARLY PUBLISHING</t>
  </si>
  <si>
    <t>OCT 1</t>
  </si>
  <si>
    <t>WOS:001338960200004</t>
  </si>
  <si>
    <t>Leporini, Roberto</t>
  </si>
  <si>
    <t>Extending a Model Language to Handle Entangled Concepts in Artificial Intelligence</t>
  </si>
  <si>
    <t>FOUNDATIONS OF SCIENCE</t>
  </si>
  <si>
    <t>2024 JUL 8</t>
  </si>
  <si>
    <t>WOS:001264586000001</t>
  </si>
  <si>
    <t>Wang, Zhaozhe</t>
  </si>
  <si>
    <t>Post-Rhetoric: A Rhetorical Profile of the Generative Artificial Intelligence Chatbot</t>
  </si>
  <si>
    <t>RHETORIC REVIEW</t>
  </si>
  <si>
    <t>JUL 2</t>
  </si>
  <si>
    <t>WOS:001251117700003</t>
  </si>
  <si>
    <t>D'Alessandro, Simone</t>
  </si>
  <si>
    <t>THE PREDICTABLE AND DISABLING SOCIETY: ARTIFICIAL INTELLIGENCE AND CHANGING HUMAN AGENCY</t>
  </si>
  <si>
    <t>WOS:001241285700006</t>
  </si>
  <si>
    <t>Artificial intelligence and religious freedom: divergent paths converging on economic expansion</t>
  </si>
  <si>
    <t>MAR 2</t>
  </si>
  <si>
    <t>WOS:001175745900003</t>
  </si>
  <si>
    <t>Necula, Constantin Valer; Dumulescu, Daniela</t>
  </si>
  <si>
    <t>ARTIFICIAL INTELLIGENCE AND RELIGION: BETWEEN SLAVERY AND THE PATH TO SALVATION</t>
  </si>
  <si>
    <t>JOURNAL FOR THE STUDY OF RELIGIONS AND IDEOLOGIES</t>
  </si>
  <si>
    <t>SUM</t>
  </si>
  <si>
    <t>WOS:001251043200004</t>
  </si>
  <si>
    <t>Liu, Jin; Chen, Kaizhe; Lyu, Wenjing</t>
  </si>
  <si>
    <t>Embracing artificial intelligence in the labour market: the case of statistics</t>
  </si>
  <si>
    <t>AUG 30</t>
  </si>
  <si>
    <t>WOS:001302521600001</t>
  </si>
  <si>
    <t>del Campo, Matias</t>
  </si>
  <si>
    <t>The Wicked, the Tamed and the Transformative Nature of Artificial Intelligence</t>
  </si>
  <si>
    <t>ARCHITECTURAL DESIGN</t>
  </si>
  <si>
    <t>WOS:001314511200009</t>
  </si>
  <si>
    <t>Sekerci, Yaren; Kahraman, Mehmet Ugur; Develier, Muge</t>
  </si>
  <si>
    <t>Enhancing interior design education with artificial intelligence: A multisensory hotel design</t>
  </si>
  <si>
    <t>INTERIORS-DESIGN ARCHITECTURE CULTURE</t>
  </si>
  <si>
    <t>SEP 2</t>
  </si>
  <si>
    <t>2-3</t>
  </si>
  <si>
    <t>WOS:001335461800001</t>
  </si>
  <si>
    <t>Tang, Kok-Sing; Cooper, Grant</t>
  </si>
  <si>
    <t>The Role of Materiality in an Era of Generative Artificial Intelligence</t>
  </si>
  <si>
    <t>2024 FEB 21</t>
  </si>
  <si>
    <t>WOS:001166436900002</t>
  </si>
  <si>
    <t>Arao, Cristian</t>
  </si>
  <si>
    <t>Behind artificial intelligence: an analysis of the epistemological bases of machine learning.</t>
  </si>
  <si>
    <t>TRANS-FORM-ACAO</t>
  </si>
  <si>
    <t>WOS:001228456900003</t>
  </si>
  <si>
    <t>Latifi, Hasan</t>
  </si>
  <si>
    <t>Challenges of Using Artificial Intelligence in the Process of Shi'i Ijtihad</t>
  </si>
  <si>
    <t>WOS:001231758900001</t>
  </si>
  <si>
    <t>Liu, Jiangfeng; Ma, Xueliang; Wang, Lanyu; Pei, Lei</t>
  </si>
  <si>
    <t>How Can Generative Artificial Intelligence Techniques Facilitate Intelligent Research into Ancient Books?</t>
  </si>
  <si>
    <t>ACM JOURNAL ON COMPUTING AND CULTURAL HERITAGE</t>
  </si>
  <si>
    <t>WOS:001392437900002</t>
  </si>
  <si>
    <t>Carchedi, Guglielmo</t>
  </si>
  <si>
    <t>Beating the Untrodden Paths: Computers, Artificial Intelligence and Quanta in Marxist Theory</t>
  </si>
  <si>
    <t>HISTORICAL MATERIALISM-RESEARCH IN CRITICAL MARXIST THEORY</t>
  </si>
  <si>
    <t>WOS:001357600800013</t>
  </si>
  <si>
    <t>Chabata, Lovejoy</t>
  </si>
  <si>
    <t>Artificial intelligence and Afrocentric Biblical Hermeneutics crossroads in Zimbabwe (Col 2:8)</t>
  </si>
  <si>
    <t>HTS TEOLOGIESE STUDIES-THEOLOGICAL STUDIES</t>
  </si>
  <si>
    <t>OCT 8</t>
  </si>
  <si>
    <t>WOS:001348875700001</t>
  </si>
  <si>
    <t>Shen, Yang; Zhang, Xiuwu</t>
  </si>
  <si>
    <t>The impact of artificial intelligence on employment: the role of virtual agglomeration</t>
  </si>
  <si>
    <t>JAN 18</t>
  </si>
  <si>
    <t>WOS:001144702700008</t>
  </si>
  <si>
    <t>Kaunda, Chammah J.</t>
  </si>
  <si>
    <t>Always-Already-Created: Theology of Creation in the Context of Artificial Intelligence</t>
  </si>
  <si>
    <t>APR 2</t>
  </si>
  <si>
    <t>WOS:001272611700001</t>
  </si>
  <si>
    <t>Gonzalez, Alberto Fernandez; Garcia, Mark</t>
  </si>
  <si>
    <t>A Posthuman Architectural Artificial Intelligence Speculum? Text and Images in Future Spaces</t>
  </si>
  <si>
    <t>WOS:001144060400016</t>
  </si>
  <si>
    <t>Tang, Gengyan; Eaton, Sarah Elaine</t>
  </si>
  <si>
    <t>A Rapid Investigation of Artificial Intelligence Generated Content Footprints in Scholarly Publications</t>
  </si>
  <si>
    <t>JUL 1</t>
  </si>
  <si>
    <t>WOS:001329334000003</t>
  </si>
  <si>
    <t>Li, Eva Cheuk-Yin; Pang, Ka-Wei</t>
  </si>
  <si>
    <t>Fandom meets artificial intelligence: Rethinking participatory culture as human-community-machine interactions</t>
  </si>
  <si>
    <t>WOS:001181244000001</t>
  </si>
  <si>
    <t>Dordevic, Strahinja; Ruzic, Goran</t>
  </si>
  <si>
    <t>The Analysis and Reexamination of Functionalism from the Perspective of Artificial Intelligence</t>
  </si>
  <si>
    <t>PHILOSOPHIA</t>
  </si>
  <si>
    <t>WOS:001153746200001</t>
  </si>
  <si>
    <t>Nadasi, Eszter; Heder, Mihaly</t>
  </si>
  <si>
    <t>The future of medicine or a threat? Artificial intelligence representation in Chicago Med</t>
  </si>
  <si>
    <t>OCT 5</t>
  </si>
  <si>
    <t>WOS:001329157100004</t>
  </si>
  <si>
    <t>Lee, Ye-Seul; Chae, Younbyoung</t>
  </si>
  <si>
    <t>Pattern Identification and Acupuncture Prescriptions Based on Real-World Data Using Artificial Intelligence</t>
  </si>
  <si>
    <t>EAST ASIAN SCIENCE TECHNOLOGY AND SOCIETY-AN INTERNATIONAL JOURNAL</t>
  </si>
  <si>
    <t>2024 JUL 5</t>
  </si>
  <si>
    <t>WOS:001265739300001</t>
  </si>
  <si>
    <t>Li, Huimin; Zhang, Yafei; Cao, Yongchao; Zhao, Jing; Zhao, Zhichao</t>
  </si>
  <si>
    <t>Applications of artificial intelligence in the AEC industry: a review and future outlook</t>
  </si>
  <si>
    <t>JOURNAL OF ASIAN ARCHITECTURE AND BUILDING ENGINEERING</t>
  </si>
  <si>
    <t>2024 APR 22</t>
  </si>
  <si>
    <t>WOS:001206638200001</t>
  </si>
  <si>
    <t>Barelli, Eleonora; Lodi, Michael; Branchetti, Laura; Levrini, Olivia</t>
  </si>
  <si>
    <t>Epistemic Insights as Design Principles for a Teaching-Learning Module on Artificial Intelligence</t>
  </si>
  <si>
    <t>2024 FEB 23</t>
  </si>
  <si>
    <t>WOS:001169082600001</t>
  </si>
  <si>
    <t>Alombert, Anne</t>
  </si>
  <si>
    <t>From Digital Automation to Noetic Proletarianization: A Stieglerian Analysis of Reticulated Artificial Intelligence</t>
  </si>
  <si>
    <t>PHILOSOPHY TODAY</t>
  </si>
  <si>
    <t>WOS:001415995700005</t>
  </si>
  <si>
    <t>Alkhouri, Khader I.</t>
  </si>
  <si>
    <t>The Role of Artificial Intelligence in the Study of the Psychology of Religion</t>
  </si>
  <si>
    <t>WOS:001192613500001</t>
  </si>
  <si>
    <t>Polak, Petr; Anshari, Muhammad</t>
  </si>
  <si>
    <t>Exploring the multifaceted impacts of artificial intelligence on public organizations, business, and society</t>
  </si>
  <si>
    <t>OCT 15</t>
  </si>
  <si>
    <t>WOS:001333593200001</t>
  </si>
  <si>
    <t>Everything Can Be an Author: Rethinking Agency in the Age of Artificial Intelligence</t>
  </si>
  <si>
    <t>WOS:001314511200017</t>
  </si>
  <si>
    <t>Inloes, Amina</t>
  </si>
  <si>
    <t>The Golem, the Djinni, and ChatGPT: Artificial Intelligence and the Islamicate Occult Sciences</t>
  </si>
  <si>
    <t>WOS:001379565100001</t>
  </si>
  <si>
    <t>Leong, Kelvin; Sung, Anna</t>
  </si>
  <si>
    <t>Gender stereotypes in artificial intelligence within the accounting profession using large language models</t>
  </si>
  <si>
    <t>SEP 5</t>
  </si>
  <si>
    <t>WOS:001307848800001</t>
  </si>
  <si>
    <t>Molina, oscar Andres; Bernal, Miriam Jimenez; Wolf, Daniel Lopez; Herreros, Benjamin</t>
  </si>
  <si>
    <t>What is Spanish regulation on the application of artificial intelligence to medicine like?</t>
  </si>
  <si>
    <t>JAN 11</t>
  </si>
  <si>
    <t>WOS:001139291000002</t>
  </si>
  <si>
    <t>Efimov, Albert R.; Ageeva, Anna, V; Krainov, Alexander G.; Fedorov, Aleksey K.; Kardymon, Olga L.; Starikov, Pavel P.</t>
  </si>
  <si>
    <t>Artificial Intelligence in Science: on the Threshold of a New Field of Knowledge?</t>
  </si>
  <si>
    <t>VOPROSY FILOSOFII</t>
  </si>
  <si>
    <t>WOS:001206892200019</t>
  </si>
  <si>
    <t>Kozak, Jaroslaw; Fel, Stanislaw</t>
  </si>
  <si>
    <t>The Relationship between Religiosity Level and Emotional Responses to Artificial Intelligence in University Students</t>
  </si>
  <si>
    <t>WOS:001192581700001</t>
  </si>
  <si>
    <t>Karell, Daniel; Sachs, Jeffrey; Barrett, Ryan</t>
  </si>
  <si>
    <t>Synthetic duality: A framework for analyzing generative artificial intelligence's representation of social reality</t>
  </si>
  <si>
    <t>WOS:001396014400001</t>
  </si>
  <si>
    <t>Wright, James; De Togni, Giulia</t>
  </si>
  <si>
    <t>An Introduction to Robots and Artificial Intelligence for Healthcare in Japan and South Korea</t>
  </si>
  <si>
    <t>WOS:001266636100007</t>
  </si>
  <si>
    <t>Assassi, Tarek</t>
  </si>
  <si>
    <t>ESP practitioners' perspectives on the efficiency of using artificial intelligence 'ChatGPT' in needs analysis</t>
  </si>
  <si>
    <t>COMPUTER ASSISTED LANGUAGE LEARNING</t>
  </si>
  <si>
    <t>2024 DEC 24</t>
  </si>
  <si>
    <t>WOS:001388609900001</t>
  </si>
  <si>
    <t>Bao, Aorigele; Zeng, Yi</t>
  </si>
  <si>
    <t>Understanding the dilemma of explainable artificial intelligence: a proposal for a ritual dialog framework</t>
  </si>
  <si>
    <t>FEB 26</t>
  </si>
  <si>
    <t>WOS:001172863900007</t>
  </si>
  <si>
    <t>Kim, Byung-Jik; Lee, Julak</t>
  </si>
  <si>
    <t>The mental health implications of artificial intelligence adoption: the crucial role of self-efficacy</t>
  </si>
  <si>
    <t>NOV 17</t>
  </si>
  <si>
    <t>WOS:001357174800003</t>
  </si>
  <si>
    <t>Hemment, Drew; Murray-Rust, Dave; Belle, Vaishak; Aylett, Ruth; Vidmar, Matjaz; Broz, Frank</t>
  </si>
  <si>
    <t>Experiential AI: Between Arts and Explainable AI</t>
  </si>
  <si>
    <t>WOS:001253361100005</t>
  </si>
  <si>
    <t>Kim, Geunhan; Cho, Youngtae; Lee, Ju-Heon; Lee, Gunwon</t>
  </si>
  <si>
    <t>Correlation analysis between urban environment features and crime occurrence based on explainable artificial intelligence techniques</t>
  </si>
  <si>
    <t>2024 OCT 31</t>
  </si>
  <si>
    <t>WOS:001346887500001</t>
  </si>
  <si>
    <t>Novozhilova, Ekaterina; Mays, Kate; Katz, James E.</t>
  </si>
  <si>
    <t>Looking towards an automated future: US attitudes towards future artificial intelligence instantiations and their effect</t>
  </si>
  <si>
    <t>WOS:001144702700002</t>
  </si>
  <si>
    <t>Volk, Sophia Charlotte; Schafer, Mike S.; Lombardi, Damiano; Mahl, Daniela; Yan, Xiaoyue</t>
  </si>
  <si>
    <t>How generative artificial intelligence portrays science: Interviewing ChatGPT from the perspective of different audience segments</t>
  </si>
  <si>
    <t>PUBLIC UNDERSTANDING OF SCIENCE</t>
  </si>
  <si>
    <t>WOS:001334337400001</t>
  </si>
  <si>
    <t>Cibotaru, Veronica</t>
  </si>
  <si>
    <t>For a contextualist and content-related understanding of the difference between human and artificial intelligence</t>
  </si>
  <si>
    <t>WOS:001257438700001</t>
  </si>
  <si>
    <t>Kuang, Han; Tian, Peng; Liang, Xiuwei</t>
  </si>
  <si>
    <t>Policy analysis combining artificial intelligence and text mining technology in the perspective of educational informatization</t>
  </si>
  <si>
    <t>NOV 11</t>
  </si>
  <si>
    <t>WOS:001352451100012</t>
  </si>
  <si>
    <t>Mamlok, Dan</t>
  </si>
  <si>
    <t>Landscapes of Sociotechnical Imaginaries in Education: A Theoretical Examination of Integrating Artificial Intelligence in Education</t>
  </si>
  <si>
    <t>2024 APR 14</t>
  </si>
  <si>
    <t>WOS:001201479300001</t>
  </si>
  <si>
    <t>Chen, Ni; Mat, Ruzinoor b. che; Duan, Limin; Lu, Pingyang; Liu, Yunting; Xia, Xueyan; Sin, Yanhong</t>
  </si>
  <si>
    <t>EXPLORING THE ETHICAL AND SPIRITUAL DIMENSIONS OF ARTIFICIAL INTELLIGENCE IN VIRTUAL GAMING: A PHILOSOPHICAL INQUIRY</t>
  </si>
  <si>
    <t>EUROPEAN JOURNAL FOR PHILOSOPHY OF RELIGION</t>
  </si>
  <si>
    <t>WOS:001318570300004</t>
  </si>
  <si>
    <t>Cossette, Marc-Andre; Salter, Chris</t>
  </si>
  <si>
    <t>Performing AI</t>
  </si>
  <si>
    <t>TDR-THE DRAMA REVIEW-THE JOURNAL OF PERFORMANCE STUDIES</t>
  </si>
  <si>
    <t>WOS:001183780200006</t>
  </si>
  <si>
    <t>Onyeukaziri, Justin Nnaemeka</t>
  </si>
  <si>
    <t>Artificial Intelligence and an Anthropological Ethics of Work: Implications on the Social Teaching of the Church</t>
  </si>
  <si>
    <t>WOS:001231255300001</t>
  </si>
  <si>
    <t>Kartal, Galip; Yesilyurt, Yusuf Emre</t>
  </si>
  <si>
    <t>A bibliometric analysis of artificial intelligence in L2 teaching and applied linguistics between 1995 and 2022</t>
  </si>
  <si>
    <t>RECALL</t>
  </si>
  <si>
    <t>WOS:001171763000001</t>
  </si>
  <si>
    <t>Gaubiene, Neringa</t>
  </si>
  <si>
    <t>Can Artificial Intelligence Engage in the Practice of Law as the Art of Good and Justice?</t>
  </si>
  <si>
    <t>WOS:001278522600001</t>
  </si>
  <si>
    <t>Cea, Ignacio; Lueje-seeger, Anja; Wachter, Thomas</t>
  </si>
  <si>
    <t>AUTOMATION AND THE FUTURE OF EMPLOYMENT IN CHILE: A CONTRIBUTION TO THE ARTIFICIAL INTELLIGENCE NATIONAL POLICY</t>
  </si>
  <si>
    <t>ATENEA</t>
  </si>
  <si>
    <t>JUL</t>
  </si>
  <si>
    <t>WOS:001411495900003</t>
  </si>
  <si>
    <t>Kaufman, Dora</t>
  </si>
  <si>
    <t>Logic and foundations of artificial intelligence and society's reactions to maximize benefits and mitigate harm</t>
  </si>
  <si>
    <t>WOS:001198024700004</t>
  </si>
  <si>
    <t>Ramos, Fernando Prieto</t>
  </si>
  <si>
    <t>Revisiting translator competence in the age of artificial intelligence: the case of legal and institutional translation</t>
  </si>
  <si>
    <t>INTERPRETER AND TRANSLATOR TRAINER</t>
  </si>
  <si>
    <t>WOS:001209118900001</t>
  </si>
  <si>
    <t>Polyportis, Athanasios; Pahos, Nikolaos</t>
  </si>
  <si>
    <t>Navigating the perils of artificial intelligence: a focused review on ChatGPT and responsible research and innovation</t>
  </si>
  <si>
    <t>JAN 15</t>
  </si>
  <si>
    <t>WOS:001142978400003</t>
  </si>
  <si>
    <t>Knell, Sebastian</t>
  </si>
  <si>
    <t>Blind Alleys and Armchair Capers: Conceptual Considerations on the Debate about the Status of Artificial Intelligence</t>
  </si>
  <si>
    <t>ALLGEMEINE ZEITSCHRIFT FUR PHILOSOPHIE</t>
  </si>
  <si>
    <t>WOS:001306767500003</t>
  </si>
  <si>
    <t>Han, Jihee; Lee, Dongyub</t>
  </si>
  <si>
    <t>Research on the development of principles for designing elementary English speaking lessons using artificial intelligence chatbots</t>
  </si>
  <si>
    <t>FEB 5</t>
  </si>
  <si>
    <t>WOS:001157779600005</t>
  </si>
  <si>
    <t>Floridi, Luciano</t>
  </si>
  <si>
    <t>INTRODUCTION TO THE SPECIAL ISSUES The Ethics of Artificial Intelligence: Exacerbated Problems, Renewed Problems, Unprecedented Problems</t>
  </si>
  <si>
    <t>AMERICAN PHILOSOPHICAL QUARTERLY</t>
  </si>
  <si>
    <t>OCT</t>
  </si>
  <si>
    <t>WOS:001352858500002</t>
  </si>
  <si>
    <t>Renftle, Moritz; Trittenbach, Holger; Poznic, Michael; Heil, Reinhard</t>
  </si>
  <si>
    <t>What do algorithms explain? The issue of the goals and capabilities of Explainable Artificial Intelligence (XAI)</t>
  </si>
  <si>
    <t>JUN 14</t>
  </si>
  <si>
    <t>WOS:001249163400006</t>
  </si>
  <si>
    <t>Goldstein, Simon; Robinson, Pamela</t>
  </si>
  <si>
    <t>Shutdown-seeking AI</t>
  </si>
  <si>
    <t>2024 JUN 6</t>
  </si>
  <si>
    <t>WOS:001242197800001</t>
  </si>
  <si>
    <t>Al-Zahrani, Abdulrahman M.; Alasmari, Talal M.</t>
  </si>
  <si>
    <t>Exploring the impact of artificial intelligence on higher education: The dynamics of ethical, social, and educational implications</t>
  </si>
  <si>
    <t>JUL 13</t>
  </si>
  <si>
    <t>WOS:001272372800001</t>
  </si>
  <si>
    <t>La Cruz, Alexandra; Mora, Fernando</t>
  </si>
  <si>
    <t>Researching Artificial Intelligence Applications in Evangelical and Pentecostal/Charismatic Churches: Purity, Bible, and Mission as Driving Forces</t>
  </si>
  <si>
    <t>WOS:001172326100001</t>
  </si>
  <si>
    <t>Liang, Chaoxi; Yang, Qingtao; Sun, Hongyuan; Ma, Xiaoming</t>
  </si>
  <si>
    <t>Unveiling consumer satisfaction and its driving factors of EVs in China using an explainable artificial intelligence approach</t>
  </si>
  <si>
    <t>NOV 20</t>
  </si>
  <si>
    <t>WOS:001359498900006</t>
  </si>
  <si>
    <t>Markus, Manfred; Kirner-Ludwig, Monika</t>
  </si>
  <si>
    <t>A philologist's perspective on Artificial Intelligence - a case study into English Dialect Dictionary Online 4.0</t>
  </si>
  <si>
    <t>INTERNATIONAL JOURNAL OF LEXICOGRAPHY</t>
  </si>
  <si>
    <t>JUN 3</t>
  </si>
  <si>
    <t>WOS:001193245600001</t>
  </si>
  <si>
    <t>Fathi, Jalil; Rahimi, Masoud</t>
  </si>
  <si>
    <t>Utilising artificial intelligence-enhanced writing mediation to develop academic writing skills in EFL learners: a qualitative study</t>
  </si>
  <si>
    <t>2024 JUL 3</t>
  </si>
  <si>
    <t>WOS:001264726500001</t>
  </si>
  <si>
    <t>Al Kubaisi, Abdel Aziz Shaker Hamdan</t>
  </si>
  <si>
    <t>Ethics of Artificial Intelligence a Purposeful and Foundational Study in Light of the Sunnah of Prophet Muhammad</t>
  </si>
  <si>
    <t>WOS:001366112900001</t>
  </si>
  <si>
    <t>Zhao, Hong-Guang; Li, Xin-Zhu; Kang, Xin</t>
  </si>
  <si>
    <t>Development of an artificial intelligence curriculum design for children in Taiwan and its impact on learning outcomes</t>
  </si>
  <si>
    <t>OCT 4</t>
  </si>
  <si>
    <t>WOS:001328964700012</t>
  </si>
  <si>
    <t>Leib, Robert S.</t>
  </si>
  <si>
    <t>Beginning AI Phenomenology</t>
  </si>
  <si>
    <t>JOURNAL OF SPECULATIVE PHILOSOPHY</t>
  </si>
  <si>
    <t>WOS:001258580600005</t>
  </si>
  <si>
    <t>Raley, Rita; Samolsky, Russell</t>
  </si>
  <si>
    <t>Borges and AI</t>
  </si>
  <si>
    <t>POETICS TODAY</t>
  </si>
  <si>
    <t>JUN 1</t>
  </si>
  <si>
    <t>WOS:001249066600012</t>
  </si>
  <si>
    <t>Kim, Hyeongjoo</t>
  </si>
  <si>
    <t>Unexplainable Explainable AI</t>
  </si>
  <si>
    <t>SYNTHESIS PHILOSOPHICA</t>
  </si>
  <si>
    <t>WOS:001179730800003</t>
  </si>
  <si>
    <t>Wang, Xibing; Xu, Xiaoshu; Zhang, Yunfeng; Hao, Shanshan; Jie, Weng</t>
  </si>
  <si>
    <t>Exploring the impact of artificial intelligence application in personalized learning environments: thematic analysis of undergraduates' perceptions in China</t>
  </si>
  <si>
    <t>DEC 3</t>
  </si>
  <si>
    <t>WOS:001369703000004</t>
  </si>
  <si>
    <t>Garofalo, Salvatore G.; Farenga, Stephen J.</t>
  </si>
  <si>
    <t>Science Teacher Perceptions of the State of Knowledge and Education at the Advent of Generative Artificial Intelligence Popularity</t>
  </si>
  <si>
    <t>2024 JUN 3</t>
  </si>
  <si>
    <t>WOS:001238130000001</t>
  </si>
  <si>
    <t>Ma, Muqing</t>
  </si>
  <si>
    <t>Exploring the acceptance of generative artificial intelligence for language learning among EFL postgraduate students: An extended TAM approach</t>
  </si>
  <si>
    <t>2024 AUG 9</t>
  </si>
  <si>
    <t>WOS:001286621300001</t>
  </si>
  <si>
    <t>Shah, Nishant</t>
  </si>
  <si>
    <t>The unbearable oldness of generative artificial intelligence: Or the re-making of digital narratives in times of ChatGPT</t>
  </si>
  <si>
    <t>WOS:001144890200001</t>
  </si>
  <si>
    <t>Rakowski, Roman; Kowalikova, Petra</t>
  </si>
  <si>
    <t>The political and social contradictions of the human and online environment in the context of artificial intelligence applications</t>
  </si>
  <si>
    <t>FEB 21</t>
  </si>
  <si>
    <t>WOS:001168976000005</t>
  </si>
  <si>
    <t>Fu, Linling; Liu, Lei</t>
  </si>
  <si>
    <t>What are the differences? A comparative study of generative artificial intelligence translation and human translation of scientific texts</t>
  </si>
  <si>
    <t>SEP 17</t>
  </si>
  <si>
    <t>WOS:001348025400008</t>
  </si>
  <si>
    <t>Gao, Weiyue; Mei, Yihan; Duh, Henry; Zhou, Zhibin</t>
  </si>
  <si>
    <t>Envisioning the incorporation of Generative Artificial Intelligence into future product design education: Insights from practitioners, educators, and students</t>
  </si>
  <si>
    <t>DESIGN JOURNAL</t>
  </si>
  <si>
    <t>2024 DEC 7</t>
  </si>
  <si>
    <t>WOS:001378963100001</t>
  </si>
  <si>
    <t>Scherz, Paul</t>
  </si>
  <si>
    <t>AI as Person, Paradigm, and Structure: Notes toward an Ethics of AI</t>
  </si>
  <si>
    <t>THEOLOGICAL STUDIES</t>
  </si>
  <si>
    <t>WOS:001176759900001</t>
  </si>
  <si>
    <t>Summerley, Rory; McDonald, Brian</t>
  </si>
  <si>
    <t>Perceived Foolishness: How Does the Saltybet Community Construct AI vs AI Spectatorship?</t>
  </si>
  <si>
    <t>GAMES AND CULTURE</t>
  </si>
  <si>
    <t>2024 MAR 27</t>
  </si>
  <si>
    <t>WOS:001191830000001</t>
  </si>
  <si>
    <t>Comes, Tina</t>
  </si>
  <si>
    <t>AI for crisis decisions</t>
  </si>
  <si>
    <t>WOS:001161671700001</t>
  </si>
  <si>
    <t>Lambrecht, Felix; Moreno, Marina</t>
  </si>
  <si>
    <t>WHAT IS AI ETHICS?</t>
  </si>
  <si>
    <t>WOS:001352858500006</t>
  </si>
  <si>
    <t>Robinson, Pamela</t>
  </si>
  <si>
    <t>The AI-design regress</t>
  </si>
  <si>
    <t>WOS:001277860800001</t>
  </si>
  <si>
    <t>Anyanwu, Ugochukwu Stophynus</t>
  </si>
  <si>
    <t>Towards a Human-Centered Innovation in Digital Technologies and Artificial Intelligence: The Contributions of the Pontificate of Pope Francis</t>
  </si>
  <si>
    <t>WOS:001234914200001</t>
  </si>
  <si>
    <t>Dagan, Ido</t>
  </si>
  <si>
    <t>Trans-Belief: Developing Artificial Intelligence NLP Model Capable of Religious-Belief-like Cognitive Processes for Expected Enhanced Cognitive Ability</t>
  </si>
  <si>
    <t>WOS:001256239400001</t>
  </si>
  <si>
    <t>Torres-Martinez, Sergio</t>
  </si>
  <si>
    <t>Embodied human language models vs. Large Language Models, or why Artificial Intelligence cannot explain the modal be able to</t>
  </si>
  <si>
    <t>BIOSEMIOTICS</t>
  </si>
  <si>
    <t>WOS:001158259900001</t>
  </si>
  <si>
    <t>Fiore, Andrea</t>
  </si>
  <si>
    <t>Is Dewey's Aesthetics Critical? A Reflection on the Relationship Between Artificial Intelligence and Art from a Deweyan Perspective</t>
  </si>
  <si>
    <t>CONTEMPORARY PRAGMATISM</t>
  </si>
  <si>
    <t>WOS:001416588500003</t>
  </si>
  <si>
    <t>McLean, Mark A.; Roberts, David Andrew; Gibbs, Martin</t>
  </si>
  <si>
    <t>Ghosts and the machine: testing the use of Artificial Intelligence to deliver historical life course biographies from big data</t>
  </si>
  <si>
    <t>HISTORICAL METHODS</t>
  </si>
  <si>
    <t>WOS:001324111800001</t>
  </si>
  <si>
    <t>Rennie, Olivia</t>
  </si>
  <si>
    <t>Navigating the uncommon: challenges in applying evidence-based medicine to rare diseases and the prospects of artificial intelligence solutions</t>
  </si>
  <si>
    <t>MEDICINE HEALTH CARE AND PHILOSOPHY</t>
  </si>
  <si>
    <t>WOS:001220407000001</t>
  </si>
  <si>
    <t>Stornaiuolo, Amy; Higgs, Jennifer; Jawale, Opal; Martin, Rhianne Mae</t>
  </si>
  <si>
    <t>Digital writing with AI platforms: the role of fun with/in generative AI</t>
  </si>
  <si>
    <t>ENGLISH TEACHING-PRACTICE AND CRITIQUE</t>
  </si>
  <si>
    <t>APR 8</t>
  </si>
  <si>
    <t>WOS:001175608700001</t>
  </si>
  <si>
    <t>Integrating Catholic Social Teaching with AI Ethics to Address Inequity in AI Healthcare</t>
  </si>
  <si>
    <t>WOS:001318946400001</t>
  </si>
  <si>
    <t>Liu, Guangxiang Leon; Darvin, Ron; Ma, Chaojun</t>
  </si>
  <si>
    <t>Exploring AI-mediated informal digital learning of English (AI-IDLE): a mixed-method investigation of Chinese EFL learners' AI adoption and experiences</t>
  </si>
  <si>
    <t>2024 JAN 23</t>
  </si>
  <si>
    <t>WOS:001154632500001</t>
  </si>
  <si>
    <t>Escolano-Perez, Elena; Losada, Jose Luis</t>
  </si>
  <si>
    <t>Using artificial intelligence in education: decision tree learning results in secondary school students based on cold and hot executive functions</t>
  </si>
  <si>
    <t>NOV 18</t>
  </si>
  <si>
    <t>WOS:001357898000004</t>
  </si>
  <si>
    <t>Huang, Paulos Z. Z.</t>
  </si>
  <si>
    <t>Artificial intelligence's challenges to the essence of humanity from the perspective of Martin Luther's anthropology in Chinese context</t>
  </si>
  <si>
    <t>SEP 13</t>
  </si>
  <si>
    <t>WOS:001330287600001</t>
  </si>
  <si>
    <t>Brandt, Adam; Hazel, Spencer</t>
  </si>
  <si>
    <t>Towards interculturally adaptive conversational AI</t>
  </si>
  <si>
    <t>2024 JUL 2</t>
  </si>
  <si>
    <t>WOS:001258992300001</t>
  </si>
  <si>
    <t>Norris, Christopher</t>
  </si>
  <si>
    <t>Poetry, Philosophy, and Smart AI</t>
  </si>
  <si>
    <t>SUB-STANCE</t>
  </si>
  <si>
    <t>WOS:001203066500001</t>
  </si>
  <si>
    <t>Lloyd, Harry R.</t>
  </si>
  <si>
    <t>Disagreement, AI alignment, and bargaining</t>
  </si>
  <si>
    <t>2024 NOV 18</t>
  </si>
  <si>
    <t>WOS:001357748400001</t>
  </si>
  <si>
    <t>Zhi-Xuan, Tan; Carroll, Micah; Franklin, Matija; Ashton, Hal</t>
  </si>
  <si>
    <t>Beyond Preferences in AI Alignment</t>
  </si>
  <si>
    <t>2024 NOV 9</t>
  </si>
  <si>
    <t>WOS:001350455800001</t>
  </si>
  <si>
    <t>Sunstein, Cass R.</t>
  </si>
  <si>
    <t>Choice engines and paternalistic AI</t>
  </si>
  <si>
    <t>JUL 6</t>
  </si>
  <si>
    <t>WOS:001263405200005</t>
  </si>
  <si>
    <t>Bales, Adam</t>
  </si>
  <si>
    <t>AI takeover and human disempowerment</t>
  </si>
  <si>
    <t>PHILOSOPHICAL QUARTERLY</t>
  </si>
  <si>
    <t>2024 MAY 2</t>
  </si>
  <si>
    <t>WOS:001214502000001</t>
  </si>
  <si>
    <t>Kaestner, Lena; Crook, Barnaby</t>
  </si>
  <si>
    <t>Explaining AI through mechanistic interpretability</t>
  </si>
  <si>
    <t>EUROPEAN JOURNAL FOR PHILOSOPHY OF SCIENCE</t>
  </si>
  <si>
    <t>WOS:001337668200002</t>
  </si>
  <si>
    <t>Marder, Michael</t>
  </si>
  <si>
    <t>AI: Anarchic Intelligence: On Epinoia</t>
  </si>
  <si>
    <t>WOS:001342917200001</t>
  </si>
  <si>
    <t>Vigeant, Louise</t>
  </si>
  <si>
    <t>INFORMAL LOGIC</t>
  </si>
  <si>
    <t>MAR 15</t>
  </si>
  <si>
    <t>WOS:001186982300001</t>
  </si>
  <si>
    <t>Elcott, Noam M.; Trombley, Tim</t>
  </si>
  <si>
    <t>WOS:001371898400013</t>
  </si>
  <si>
    <t>Duede, Eamon; So, Richard Jean</t>
  </si>
  <si>
    <t>The Humanistic Case for AI Optimism</t>
  </si>
  <si>
    <t>WOS:001249066600004</t>
  </si>
  <si>
    <t>Ahn, So-Yeon; Kim, Seonghoon; Lee, Eun-Young; Lee, Hyunjong; Song, Eun-Young; Song, Junehwa; Won, Jongseo</t>
  </si>
  <si>
    <t>How do AI and human users interact? Positioning of AI and human users in customer service</t>
  </si>
  <si>
    <t>TEXT &amp; TALK</t>
  </si>
  <si>
    <t>2024 SEP 27</t>
  </si>
  <si>
    <t>WOS:001321483200001</t>
  </si>
  <si>
    <t>Thanga, Michael K. C.</t>
  </si>
  <si>
    <t>The undecidability in the Other AI</t>
  </si>
  <si>
    <t>WOS:001333593200005</t>
  </si>
  <si>
    <t>Smits, Thomas</t>
  </si>
  <si>
    <t>Revisiting the Kahn collection: multimodal artificial intelligence and visual patterns of presence and absence in the Archives de la Planete, 1909-1931</t>
  </si>
  <si>
    <t>2024 AUG 14</t>
  </si>
  <si>
    <t>WOS:001289997700001</t>
  </si>
  <si>
    <t>Navarrete-Cardero, Luis; Ramirez-Moreno, Carlos</t>
  </si>
  <si>
    <t>The Upscaling of the Early Cinema Image through Artificial Intelligence. A New Aesthetics between Continuity and Dis-sent in Image Theory (1)</t>
  </si>
  <si>
    <t>JAN-MAR</t>
  </si>
  <si>
    <t>WOS:001159912800001</t>
  </si>
  <si>
    <t>Wood, Nathan Gabriel</t>
  </si>
  <si>
    <t>Explainable AI in the military domain</t>
  </si>
  <si>
    <t>WOS:001203946100001</t>
  </si>
  <si>
    <t>Koloskov, Daniil</t>
  </si>
  <si>
    <t>AI-informed acting: an Arendtian perspective</t>
  </si>
  <si>
    <t>WOS:001158588200001</t>
  </si>
  <si>
    <t>Olsen, Cory</t>
  </si>
  <si>
    <t>Ch(ai)rs: a case study</t>
  </si>
  <si>
    <t>WOS:001382440900001</t>
  </si>
  <si>
    <t>Wasielewski, Amanda</t>
  </si>
  <si>
    <t>Unnatural Images: On AI-Generated Photographs</t>
  </si>
  <si>
    <t>CRITICAL INQUIRY</t>
  </si>
  <si>
    <t>SEP 1</t>
  </si>
  <si>
    <t>WOS:001303867600004</t>
  </si>
  <si>
    <t>Altehenger, Hannah; Menges, Leonhard; Schulte, Peter</t>
  </si>
  <si>
    <t>How AI Systems Can Be Blameworthy</t>
  </si>
  <si>
    <t>WOS:001324136100001</t>
  </si>
  <si>
    <t>Lyu, Hongbo; Fang, Wenkai</t>
  </si>
  <si>
    <t>AI Turn in Ethical Literary Criticism</t>
  </si>
  <si>
    <t>WOS:001314992300013</t>
  </si>
  <si>
    <t>Majdik, Zoltan P.; Graham, S. Scott</t>
  </si>
  <si>
    <t>Rhetoric of/with AI: An Introduction</t>
  </si>
  <si>
    <t>WOS:001261382200005</t>
  </si>
  <si>
    <t>Cheung, Justin C.; Ho, Shirley S.</t>
  </si>
  <si>
    <t>Explainable AI and trust: How news media shapes public support for AI-powered autonomous passenger drones</t>
  </si>
  <si>
    <t>2024 DEC 9</t>
  </si>
  <si>
    <t>WOS:001372343600001</t>
  </si>
  <si>
    <t>Schuetze, Paul</t>
  </si>
  <si>
    <t>The impacts of AI futurism: an unfiltered look at AI's true effects on the climate crisis</t>
  </si>
  <si>
    <t>WOS:001191294700002</t>
  </si>
  <si>
    <t>Chin, Tachia; Ghouri, Muhammad Waleed Ayub; Jin, Jiyang; Deveci, Muhammet</t>
  </si>
  <si>
    <t>AI technologies affording the orchestration of ecosystem-based business models: the moderating role of AI knowledge spillover</t>
  </si>
  <si>
    <t>WOS:001198525200004</t>
  </si>
  <si>
    <t>Khanal, Shaleen; Zhang, Hongzhou; Taeihagh, Araz</t>
  </si>
  <si>
    <t>Building an AI ecosystem in a small nation: lessons from Singapore's journey to the forefront of AI</t>
  </si>
  <si>
    <t>WOS:001260778700003</t>
  </si>
  <si>
    <t>Zhu, Hua; Dai, David Wei; Ferri, Giuliana; O'Regan, John; Brandt, Adam; Hazel, Spencer; Chen, Guanliang; Jenks, Chris; Jones, Rodney; Suzuki, Shungo</t>
  </si>
  <si>
    <t>Exploring AI for intercultural communication: open conversation</t>
  </si>
  <si>
    <t>2024 JUL 10</t>
  </si>
  <si>
    <t>WOS:001268296500001</t>
  </si>
  <si>
    <t>Voinea, Cristina; Wangmo, Tenzin; Vica, Constantin</t>
  </si>
  <si>
    <t>Paternalistic AI: the case of aged care</t>
  </si>
  <si>
    <t>JUN 25</t>
  </si>
  <si>
    <t>WOS:001254182100004</t>
  </si>
  <si>
    <t>Lin, Jessy; Tomlin, Nicholas; Andreas, Jacob; Eisner, Jason</t>
  </si>
  <si>
    <t>Decision-Oriented Dialogue for Human-AI Collaboration</t>
  </si>
  <si>
    <t>TRANSACTIONS OF THE ASSOCIATION FOR COMPUTATIONAL LINGUISTICS</t>
  </si>
  <si>
    <t>AUG 1</t>
  </si>
  <si>
    <t>WOS:001281765100002</t>
  </si>
  <si>
    <t>Kiener, Maximilian</t>
  </si>
  <si>
    <t>AI and Responsibility: No Gap, but Abundance</t>
  </si>
  <si>
    <t>JOURNAL OF APPLIED PHILOSOPHY</t>
  </si>
  <si>
    <t>2024 SEP 12</t>
  </si>
  <si>
    <t>WOS:001312621000001</t>
  </si>
  <si>
    <t>Schreiber, Gerhard</t>
  </si>
  <si>
    <t>Reconsidering Agency in the Age of AI</t>
  </si>
  <si>
    <t>FILOZOFIA</t>
  </si>
  <si>
    <t>WOS:001229371000008</t>
  </si>
  <si>
    <t>Kaczmarek, Emilia</t>
  </si>
  <si>
    <t>Self-Deception in Human-AI Emotional Relations</t>
  </si>
  <si>
    <t>2024 DEC 22</t>
  </si>
  <si>
    <t>WOS:001381369600001</t>
  </si>
  <si>
    <t>Wickberg, Adam; Gaerdebo, Johan</t>
  </si>
  <si>
    <t>Computation, data and AI in Anthropocene history</t>
  </si>
  <si>
    <t>HISTORY AND TECHNOLOGY</t>
  </si>
  <si>
    <t>OCT 2</t>
  </si>
  <si>
    <t>3-4</t>
  </si>
  <si>
    <t>WOS:001198476600001</t>
  </si>
  <si>
    <t>Thrall, Alexandra; Nichols, T. Philip; Magill, Kevin R.</t>
  </si>
  <si>
    <t>Speculative frictions: writing civic futures after AI</t>
  </si>
  <si>
    <t>WOS:001173116500001</t>
  </si>
  <si>
    <t>Jang, Kee Moon; Chen, Junda; Kang, Yuhao; Kim, Junghwan; Lee, Jinhyung; Duarte, Fabio; Ratti, Carlo</t>
  </si>
  <si>
    <t>Place identity: a generative AI's perspective</t>
  </si>
  <si>
    <t>SEP 7</t>
  </si>
  <si>
    <t>WOS:001331198000001</t>
  </si>
  <si>
    <t>Urzedo, Danilo; Sworna, Zarrin Tasnim; Hoskins, Andrew J.; Robinson, Cathy J.</t>
  </si>
  <si>
    <t>AI chatbots contribute to global conservation injustices</t>
  </si>
  <si>
    <t>FEB 3</t>
  </si>
  <si>
    <t>WOS:001156107000004</t>
  </si>
  <si>
    <t>Battista, Daniele</t>
  </si>
  <si>
    <t>WOS:001241285700005</t>
  </si>
  <si>
    <t>Sieber, Renee; Brandusescu, Ana; Adu-Daako, Abigail; Sangiambut, Suthee</t>
  </si>
  <si>
    <t>Who are the publics engaging in AI?</t>
  </si>
  <si>
    <t>WOS:001151661600001</t>
  </si>
  <si>
    <t>Dabis, Attila; Csaki, Csaba</t>
  </si>
  <si>
    <t>AI and ethics: Investigating the first policy responses of higher education institutions to the challenge of generative AI</t>
  </si>
  <si>
    <t>AUG 6</t>
  </si>
  <si>
    <t>WOS:001284914100002</t>
  </si>
  <si>
    <t>Basarir, Lale; Cicek, Selen; Koc, Mustafa</t>
  </si>
  <si>
    <t>Local intelligence: time to learn from AI</t>
  </si>
  <si>
    <t>ARCHITECTURAL SCIENCE REVIEW</t>
  </si>
  <si>
    <t>2024 MAR 28</t>
  </si>
  <si>
    <t>WOS:001194227500001</t>
  </si>
  <si>
    <t>Vilaca, Murilo Mariano; Pederneira, Isabella Lopes; Ferro, Mariza</t>
  </si>
  <si>
    <t>AI beyond a new academic hype: an interdisciplinary theoretical analytical experiment (computational, linguistic and ethical) of an AI tool</t>
  </si>
  <si>
    <t>WOS:001198024700005</t>
  </si>
  <si>
    <t>Citizen, Joe; Herangi, Toni; Tawhiao, Hollie</t>
  </si>
  <si>
    <t>WEAVING POTENTIALITIES AND AI: PATTERNS ARE NOT INSCRIPTIONS</t>
  </si>
  <si>
    <t>JUNCTURES-THE JOURNAL FOR THEMATIC DIALOGUE</t>
  </si>
  <si>
    <t>WOS:001360882900006</t>
  </si>
  <si>
    <t>Um, Nancy</t>
  </si>
  <si>
    <t>SCHOLARLY WRITING IN THE FACE OF GENERATIVE AI</t>
  </si>
  <si>
    <t>ARS ORIENTALIS</t>
  </si>
  <si>
    <t>WOS:001385693000009</t>
  </si>
  <si>
    <t>Zhuang, Peina; Hajdu, Peter</t>
  </si>
  <si>
    <t>Rethinking World Literature in the Age of AI</t>
  </si>
  <si>
    <t>PRIMERJALNA KNJIZEVNOST</t>
  </si>
  <si>
    <t>WOS:001358810600010</t>
  </si>
  <si>
    <t>Rowbottom, Darrell P.; Peden, William; Curtis-Trudel, Andre</t>
  </si>
  <si>
    <t>Does the no miracles argument apply to AI?</t>
  </si>
  <si>
    <t>SYNTHESE</t>
  </si>
  <si>
    <t>MAY 13</t>
  </si>
  <si>
    <t>WOS:001221341300002</t>
  </si>
  <si>
    <t>He, Wanyu</t>
  </si>
  <si>
    <t>AI-Generated Content: From Conception to Communal Engagement</t>
  </si>
  <si>
    <t>WOS:001314511200007</t>
  </si>
  <si>
    <t>Hong, Frank</t>
  </si>
  <si>
    <t>Group prioritarianism: why AI should not replace humanity</t>
  </si>
  <si>
    <t>2024 JUL 13</t>
  </si>
  <si>
    <t>WOS:001270794200002</t>
  </si>
  <si>
    <t>Finch, Sarah E.; Choi, Jinho D.</t>
  </si>
  <si>
    <t>ConvoSense: Overcoming Monotonous Commonsense Inferences for Conversational AI</t>
  </si>
  <si>
    <t>MAY 3</t>
  </si>
  <si>
    <t>WOS:001219486300001</t>
  </si>
  <si>
    <t>Shin, Dongkwang; Lee, Jang Ho</t>
  </si>
  <si>
    <t>AI-powered automated item generation for language testing</t>
  </si>
  <si>
    <t>WOS:001247630300001</t>
  </si>
  <si>
    <t>Buijsman, Stefan</t>
  </si>
  <si>
    <t>Transparency for AI systems: a value-based approach</t>
  </si>
  <si>
    <t>WOS:001223604500001</t>
  </si>
  <si>
    <t>Li, Ruth</t>
  </si>
  <si>
    <t>Weaving tales of resilience: cyborg composing with AI</t>
  </si>
  <si>
    <t>WOS:001161330500001</t>
  </si>
  <si>
    <t>Cross, Anthony</t>
  </si>
  <si>
    <t>Tool, Collaborator, or Participant: AI and Artistic Agency</t>
  </si>
  <si>
    <t>BRITISH JOURNAL OF AESTHETICS</t>
  </si>
  <si>
    <t>2024 DEC 21</t>
  </si>
  <si>
    <t>WOS:001380880300001</t>
  </si>
  <si>
    <t>Trevisan, Francesca; Troullinou, Pinelopi; Kyriazanos, Dimitris; Fisher, Evan; Fratantoni, Paola; Sir, Claire Morot; Bertelli, Virginia</t>
  </si>
  <si>
    <t>Deconstructing controversies to design a trustworthy AI future</t>
  </si>
  <si>
    <t>WOS:001230274200001</t>
  </si>
  <si>
    <t>Noller, Joerg</t>
  </si>
  <si>
    <t>Extended human agency: towards a teleological account of AI</t>
  </si>
  <si>
    <t>WOS:001328964700005</t>
  </si>
  <si>
    <t>Kuo, Michelle; Lee, Pamela M.</t>
  </si>
  <si>
    <t>Generative and Adversarial: Art and the Prospects of AI</t>
  </si>
  <si>
    <t>OCTOBER</t>
  </si>
  <si>
    <t>WOS:001319345500008</t>
  </si>
  <si>
    <t>Ehrett, Carl; Ghita, Lucian; Ranwala, Dillon; Menezes, Alison</t>
  </si>
  <si>
    <t>Shakespeare Machine: New AI-Based Technologies for Textual Analysis</t>
  </si>
  <si>
    <t>JUN 4</t>
  </si>
  <si>
    <t>WOS:001238724200001</t>
  </si>
  <si>
    <t>Middleton, Peter</t>
  </si>
  <si>
    <t>Parrots and Paragrams: AI Language Models and Erasure Poetry</t>
  </si>
  <si>
    <t>MODERN PHILOLOGY</t>
  </si>
  <si>
    <t>FEB 1</t>
  </si>
  <si>
    <t>WOS:001149118200014</t>
  </si>
  <si>
    <t>Krueger, Joel; Roberts, Tom</t>
  </si>
  <si>
    <t>Real Feeling and Fictional Time in Human-AI Interactions</t>
  </si>
  <si>
    <t>WOS:001201063600001</t>
  </si>
  <si>
    <t>Muralidharan, Anantharaman; Savulescu, Julian; Schaefer, G. Owen</t>
  </si>
  <si>
    <t>AI and the need for justification (to the patient)</t>
  </si>
  <si>
    <t>WOS:001173400100001</t>
  </si>
  <si>
    <t>Witt, Andrew</t>
  </si>
  <si>
    <t>An A(i)lien Embassy: AI and Interspecies Communication</t>
  </si>
  <si>
    <t>WOS:001314511200010</t>
  </si>
  <si>
    <t>Jeon, Jaeho; Lee, Seongyong; Coronel-Molina, Serafin M.</t>
  </si>
  <si>
    <t>Rethinking AI: bias in speech-recognition chatbots for ELT</t>
  </si>
  <si>
    <t>WOS:001304937700001</t>
  </si>
  <si>
    <t>Karasinski, Murilo; Candiotto, Kleber Bez Birolo</t>
  </si>
  <si>
    <t>AI's black box and the supremacy of standards</t>
  </si>
  <si>
    <t>WOS:001198024700013</t>
  </si>
  <si>
    <t>Gao, Shan; Khochprasert, Jantana; Suvimolstien, Chusak</t>
  </si>
  <si>
    <t>Reshaping Artistic Traditions: An AI-Powered Exploration of Cultural Integration</t>
  </si>
  <si>
    <t>CULTURA-INTERNATIONAL JOURNAL OF PHILOSOPHY OF CULTURE AND AXIOLOGY</t>
  </si>
  <si>
    <t>WOS:001326960400011</t>
  </si>
  <si>
    <t>Kudless, Andrew</t>
  </si>
  <si>
    <t>Stop Making Sense: Complexity and Contradiction in AI and Architecture</t>
  </si>
  <si>
    <t>WOS:001314511200001</t>
  </si>
  <si>
    <t>Perlow, Seth</t>
  </si>
  <si>
    <t>Generative Theories, Pretrained Responses: Large AI Models and the Humanities</t>
  </si>
  <si>
    <t>PMLA-PUBLICATIONS OF THE MODERN LANGUAGE ASSOCIATION OF AMERICA</t>
  </si>
  <si>
    <t>WOS:001331173400001</t>
  </si>
  <si>
    <t>De Wilde, Vanessa</t>
  </si>
  <si>
    <t>Can novice teachers detect AI-generated texts in EFL writing?</t>
  </si>
  <si>
    <t>JUL 19</t>
  </si>
  <si>
    <t>WOS:001272092900001</t>
  </si>
  <si>
    <t>Barbosa, Evandro; Costa, Thais Alves</t>
  </si>
  <si>
    <t>The heart of an AI: agency, moral sense, and friendship</t>
  </si>
  <si>
    <t>WOS:001198024700009</t>
  </si>
  <si>
    <t>Nannini, Luca; Manerba, Marta Marchiori; Beretta, Isacco</t>
  </si>
  <si>
    <t>Mapping the landscape of ethical considerations in explainable AI research</t>
  </si>
  <si>
    <t>WOS:001254169000001</t>
  </si>
  <si>
    <t>Gogoshin, Dane Leigh</t>
  </si>
  <si>
    <t>A way forward for responsibility in the age of AI</t>
  </si>
  <si>
    <t>2024 FEB 13</t>
  </si>
  <si>
    <t>WOS:001159362100001</t>
  </si>
  <si>
    <t>Fang, Kathy</t>
  </si>
  <si>
    <t>You act as Human, and I will act as AI</t>
  </si>
  <si>
    <t>WOS:001237746300007</t>
  </si>
  <si>
    <t>Miragoli, Martin</t>
  </si>
  <si>
    <t>Conformism, Ignorance &amp; Injustice: AI as a Tool of Epistemic Oppression</t>
  </si>
  <si>
    <t>EPISTEME-A JOURNAL OF INDIVIDUAL AND SOCIAL EPISTEMOLOGY</t>
  </si>
  <si>
    <t>2024 APR 8</t>
  </si>
  <si>
    <t>WOS:001198384400001</t>
  </si>
  <si>
    <t>Hayles, N. Katherine</t>
  </si>
  <si>
    <t>Don't Ban AI from Your Writing Classroom; Require It!</t>
  </si>
  <si>
    <t>WOS:001249066600009</t>
  </si>
  <si>
    <t>Siapka, Anastasia</t>
  </si>
  <si>
    <t>Anastasia Siapka A Virtue Ethics Approach to AI-induced Risk</t>
  </si>
  <si>
    <t>WOS:001380643300007</t>
  </si>
  <si>
    <t>O'Halloran, Kieran</t>
  </si>
  <si>
    <t>Digital assemblages with AI for creative interpretation of short stories</t>
  </si>
  <si>
    <t>MAR 6</t>
  </si>
  <si>
    <t>WOS:001179470400001</t>
  </si>
  <si>
    <t>Park, Do Hyun; Cho, Eunjung; Lim, Yong</t>
  </si>
  <si>
    <t>A Tough Balancing Act - The Evolving AI Governance in Korea</t>
  </si>
  <si>
    <t>WOS:001266636100005</t>
  </si>
  <si>
    <t>Freiman, Ori</t>
  </si>
  <si>
    <t>AI-Testimony, Conversational AIs and Our Anthropocentric Theory of Testimony</t>
  </si>
  <si>
    <t>SOCIAL EPISTEMOLOGY</t>
  </si>
  <si>
    <t>JUL 3</t>
  </si>
  <si>
    <t>WOS:001175769300001</t>
  </si>
  <si>
    <t>Thornley, Elliott</t>
  </si>
  <si>
    <t>The shutdown problem: an AI engineering puzzle for decision theorists</t>
  </si>
  <si>
    <t>2024 JUN 19</t>
  </si>
  <si>
    <t>WOS:001250204900002</t>
  </si>
  <si>
    <t>Shi, Huawei; Aryadoust, Vahid</t>
  </si>
  <si>
    <t>A systematic review of AI-based automated written feedback research</t>
  </si>
  <si>
    <t>WOS:001147010000001</t>
  </si>
  <si>
    <t>Kaya, M. Haldun</t>
  </si>
  <si>
    <t>A professional training to make English language instructors AI-ready</t>
  </si>
  <si>
    <t>AUG 21</t>
  </si>
  <si>
    <t>WOS:001294781100001</t>
  </si>
  <si>
    <t>Alvarez, Jose M.; Colmenarejo, Alejandra Bringas; Elobaid, Alaa; Fabbrizzi, Simone; Fahimi, Miriam; Ferrara, Antonio; Ghodsi, Siamak; Mougan, Carlos; Papageorgiou, Ioanna; Reyero, Paula; Russo, Mayra; Scott, Kristen M.; State, Laura; Zhao, Xuan; Ruggieri, Salvatore</t>
  </si>
  <si>
    <t>Policy advice and best practices on bias and fairness in AI</t>
  </si>
  <si>
    <t>WOS:001209751100001</t>
  </si>
  <si>
    <t>Wu, Xiaopei; Li, Li</t>
  </si>
  <si>
    <t>An application of generative AI for knitted textile design in fashion</t>
  </si>
  <si>
    <t>MAR 3</t>
  </si>
  <si>
    <t>WOS:001154493800001</t>
  </si>
  <si>
    <t>Retez, Riccardo</t>
  </si>
  <si>
    <t>The (Post)human Condition in Times of Crisis: The Interplay between Artificial Intelligence, Otherness, and Environmentalism, Electricdreams-Between Fiction and Society II, IULM University, Milan, Italy, October 20-23, 2023</t>
  </si>
  <si>
    <t>UTOPIAN STUDIES</t>
  </si>
  <si>
    <t>WOS:001415408400007</t>
  </si>
  <si>
    <t>Manninger, Sandra</t>
  </si>
  <si>
    <t>Signs, Signals and Signifiers: The Doghouse and the Semiotics of AI</t>
  </si>
  <si>
    <t>WOS:001314511200004</t>
  </si>
  <si>
    <t>Klenk, Michael</t>
  </si>
  <si>
    <t>Ethics of generative AI and manipulation: a design-oriented research agenda</t>
  </si>
  <si>
    <t>WOS:001153891400001</t>
  </si>
  <si>
    <t>Bouderhem, Rabai</t>
  </si>
  <si>
    <t>Shaping the future of AI in healthcare through ethics and governance</t>
  </si>
  <si>
    <t>WOS:001185882900006</t>
  </si>
  <si>
    <t>Dierickx, Laurence; Opdahl, Andreas Lothe; Khan, Sohail Ahmed; Linden, Carl-Gustav; Guerrero Rojas, Diana Carolina</t>
  </si>
  <si>
    <t>A data-centric approach for ethical and trustworthy AI in journalism</t>
  </si>
  <si>
    <t>WOS:001321752400002</t>
  </si>
  <si>
    <t>Tao, Feng</t>
  </si>
  <si>
    <t>AI Literature: the disenchantment of word and the enchantment of code</t>
  </si>
  <si>
    <t>NEOHELICON</t>
  </si>
  <si>
    <t>WOS:001347875700001</t>
  </si>
  <si>
    <t>Pantsar, Markus</t>
  </si>
  <si>
    <t>Theorem proving in artificial neural networks: new frontiers in mathematical AI</t>
  </si>
  <si>
    <t>WOS:001145287300001</t>
  </si>
  <si>
    <t>Williams, Iwan; Bayne, Tim</t>
  </si>
  <si>
    <t>Chatting with bots: AI, speech acts, and the edge of assertion</t>
  </si>
  <si>
    <t>2024 DEC 11</t>
  </si>
  <si>
    <t>WOS:001374829500001</t>
  </si>
  <si>
    <t>Begus, Nina</t>
  </si>
  <si>
    <t>Experimental narratives: A comparison of human crowdsourced storytelling and AI storytelling</t>
  </si>
  <si>
    <t>OCT 28</t>
  </si>
  <si>
    <t>WOS:001344399000005</t>
  </si>
  <si>
    <t>Tubella, Andrea Aler; Mora-Cantallops, Marcal; Nieves, Juan Carlos</t>
  </si>
  <si>
    <t>How to teach responsible AI in Higher Education: challenges and opportunities</t>
  </si>
  <si>
    <t>WOS:001122376900001</t>
  </si>
  <si>
    <t>Moorhouse, Benjamin Luke; Wan, Yuwei; Ho, Tsz Ying; Lin, Angel M. Y.</t>
  </si>
  <si>
    <t>Generative AI-assisted, evidence-informed use of L1 in L2 classrooms</t>
  </si>
  <si>
    <t>WOS:001271059700001</t>
  </si>
  <si>
    <t>Yan, Yulin; Zhang, Guopeng</t>
  </si>
  <si>
    <t>Thoughts on AI Artistic Creation under the Marxist Artistic Production Concept</t>
  </si>
  <si>
    <t>WOS:001329206200013</t>
  </si>
  <si>
    <t>Yang, Zhiqiang; Shin, Jaewook</t>
  </si>
  <si>
    <t>The impact of Gen AI on art and design program education</t>
  </si>
  <si>
    <t>2024 NOV 23</t>
  </si>
  <si>
    <t>WOS:001362579700001</t>
  </si>
  <si>
    <t>Jiang, Yuqin</t>
  </si>
  <si>
    <t>Evolutionary emotion of AI and subjectivity construction in The Windup Girl</t>
  </si>
  <si>
    <t>WOS:001142305000001</t>
  </si>
  <si>
    <t>Trothen, Tracy J.; Kwok, Pui Lan; Lee, Boyung</t>
  </si>
  <si>
    <t>AI and East Asian Philosophical and Religious Traditions: Relationality and Fluidity</t>
  </si>
  <si>
    <t>WOS:001231550600001</t>
  </si>
  <si>
    <t>Crawford, Kate; Schultz, Jason</t>
  </si>
  <si>
    <t>The Work of Copyright Law in the Age of Generative AI</t>
  </si>
  <si>
    <t>GREY ROOM</t>
  </si>
  <si>
    <t>JAN 1</t>
  </si>
  <si>
    <t>WOS:001140289200003</t>
  </si>
  <si>
    <t>Howard, Nicole</t>
  </si>
  <si>
    <t>AI, Science, and What We Can Learn from the Printing Press</t>
  </si>
  <si>
    <t>HISTORICAL STUDIES IN THE NATURAL SCIENCES</t>
  </si>
  <si>
    <t>WOS:001361537400005</t>
  </si>
  <si>
    <t>Szabo, Fruzsina; Szoke, Joanna</t>
  </si>
  <si>
    <t>How does generative AI promote autonomy and inclusivity in language teaching?</t>
  </si>
  <si>
    <t>WOS:001320649300001</t>
  </si>
  <si>
    <t>Fisher, Sarah A.</t>
  </si>
  <si>
    <t>Something AI Should Tell You - The Case for Labelling Synthetic Content</t>
  </si>
  <si>
    <t>2024 AUG 18</t>
  </si>
  <si>
    <t>WOS:001293019000001</t>
  </si>
  <si>
    <t>Battelli, Cesare</t>
  </si>
  <si>
    <t>AI and Synaesthetic Space: Architecture from Hybrid Visions of Intelligent Machines</t>
  </si>
  <si>
    <t>WOS:001314511200006</t>
  </si>
  <si>
    <t>WOS:001399996500002</t>
  </si>
  <si>
    <t>Slater, Avery</t>
  </si>
  <si>
    <t>Phantoms of Citation: AI and the Death of the Author-Function</t>
  </si>
  <si>
    <t>WOS:001249066600005</t>
  </si>
  <si>
    <t>Young, Michael</t>
  </si>
  <si>
    <t>Enchantment and the Gimmick: Pleasure and Doubt in AI Image Aesthetics</t>
  </si>
  <si>
    <t>WOS:001314511200012</t>
  </si>
  <si>
    <t>Bi, Xiaomei; Su, Xingyuan; Liu, Xiaoyan</t>
  </si>
  <si>
    <t>An Ellulian analysis of propaganda in the context of generative AI</t>
  </si>
  <si>
    <t>WOS:001304011800001</t>
  </si>
  <si>
    <t>Art Beyond Mechanical Reproduction: In Conversation with AI Artist Mario Klingemann</t>
  </si>
  <si>
    <t>WOS:001314511200013</t>
  </si>
  <si>
    <t>McKnight, Lucinda; Shipp, Cara</t>
  </si>
  <si>
    <t>Just a tool? Troubling language and power in generative AI writing</t>
  </si>
  <si>
    <t>WOS:001143099600001</t>
  </si>
  <si>
    <t>Zhang, Yin; Zhang, Menglong; Wu, Liming; Li, Jin</t>
  </si>
  <si>
    <t>Digital Transition Framework for Higher Education in AI-Assisted Engineering Teaching</t>
  </si>
  <si>
    <t>2024 OCT 19</t>
  </si>
  <si>
    <t>WOS:001337513500001</t>
  </si>
  <si>
    <t>Perrin, Nicolas; Piot, David</t>
  </si>
  <si>
    <t>Relational Engineering: Necessary and Sufficient Relations and the Case of Generative AI</t>
  </si>
  <si>
    <t>CONSTRUCTIVIST FOUNDATIONS</t>
  </si>
  <si>
    <t>WOS:001415235200012</t>
  </si>
  <si>
    <t>Orbik, Zbigniew</t>
  </si>
  <si>
    <t>Husserl's concept of transcendental consciousness and the problem of AI consciousness</t>
  </si>
  <si>
    <t>WOS:001229222700001</t>
  </si>
  <si>
    <t>van Voorst, Roanne; Ahlin, Tanja</t>
  </si>
  <si>
    <t>Key points for an ethnography of AI: an approach towards crucial data</t>
  </si>
  <si>
    <t>FEB 29</t>
  </si>
  <si>
    <t>WOS:001174303300011</t>
  </si>
  <si>
    <t>Diaz-Garcia, Asuncion; Gutierrez-Mozo, Maria-Elia; Parra-Martinez, Jose</t>
  </si>
  <si>
    <t>THE ARCHITECTURE COMPETITION IN THE AGE OF AI: EMULATION OR COLLECTIVE REVOLUTION?</t>
  </si>
  <si>
    <t>ARQ</t>
  </si>
  <si>
    <t>WOS:001403380700006</t>
  </si>
  <si>
    <t>Drage, Eleanor; Mcinerney, Kerry; Browne, Jude</t>
  </si>
  <si>
    <t>Engineers on responsibility: feminist approaches to who's responsible for ethical AI</t>
  </si>
  <si>
    <t>WOS:001133008700001</t>
  </si>
  <si>
    <t>Burghardt, Kathrin</t>
  </si>
  <si>
    <t>AI Text Generators and the Truth Paradigm: Considerations from a Phenomenological Perspective</t>
  </si>
  <si>
    <t>WOS:001229371000011</t>
  </si>
  <si>
    <t>Prasad, K. D. V.; De, Tanmoy</t>
  </si>
  <si>
    <t>Generative AI as a catalyst for HRM practices: mediating effects of trust</t>
  </si>
  <si>
    <t>OCT 13</t>
  </si>
  <si>
    <t>WOS:001332241400001</t>
  </si>
  <si>
    <t>Wallace, Benedikte; Nymoen, Kristian; Torresen, Jim; Martin, Charles Patrick</t>
  </si>
  <si>
    <t>Breaking from realism: exploring the potential of glitch in AI-generated dance</t>
  </si>
  <si>
    <t>DIGITAL CREATIVITY</t>
  </si>
  <si>
    <t>WOS:001178632300001</t>
  </si>
  <si>
    <t>Zhou, Tao; Wu, Xiaoying</t>
  </si>
  <si>
    <t>Examining user migration intention from social Q&amp;A communities to generative AI</t>
  </si>
  <si>
    <t>AUG 24</t>
  </si>
  <si>
    <t>WOS:001297022900002</t>
  </si>
  <si>
    <t>Operative ekphrasis: the collapse of the text/image distinction in multimodal AI</t>
  </si>
  <si>
    <t>WORD &amp; IMAGE</t>
  </si>
  <si>
    <t>WOS:001258252300004</t>
  </si>
  <si>
    <t>Omizo, Ryan; Hart-Davidson, William</t>
  </si>
  <si>
    <t>Is Genre Enough? A Theory of Genre Signaling as Generative AI Rhetoric</t>
  </si>
  <si>
    <t>WOS:001247701600001</t>
  </si>
  <si>
    <t>Isbrucker, Avery</t>
  </si>
  <si>
    <t>There's a Basilisk in the Bathwater: AI and the Apocalyptic Imagination</t>
  </si>
  <si>
    <t>WOS:001231260500001</t>
  </si>
  <si>
    <t>Du, Hua; Sun, Yanchao; Jiang, Haozhe; Islam, A. Y. M. Atiquil; Gu, Xiaoqing</t>
  </si>
  <si>
    <t>Exploring the effects of AI literacy in teacher learning: an empirical study</t>
  </si>
  <si>
    <t>WOS:001225953800003</t>
  </si>
  <si>
    <t>Herrmann, Markus; Wabro, Andreas; Winkler, Eva</t>
  </si>
  <si>
    <t>Percentages and reasons: AI explainability and ultimate human responsibility within the medical field</t>
  </si>
  <si>
    <t>WOS:001198581200001</t>
  </si>
  <si>
    <t>Simmerlein, Jonas</t>
  </si>
  <si>
    <t>Sacred Meets Synthetic: A Multi-Method Study on the First AI Church Service</t>
  </si>
  <si>
    <t>REVIEW OF RELIGIOUS RESEARCH</t>
  </si>
  <si>
    <t>2024 OCT 7</t>
  </si>
  <si>
    <t>WOS:001396731400001</t>
  </si>
  <si>
    <t>Barlow, Jonathan; Holt, Lynn</t>
  </si>
  <si>
    <t>Attention (to Virtuosity) Is All You Need: Religious Studies Pedagogy and Generative AI</t>
  </si>
  <si>
    <t>WOS:001322859800001</t>
  </si>
  <si>
    <t>Tartaro, Alessio</t>
  </si>
  <si>
    <t>Value-laden challenges for technical standards supporting regulation in the field of AI</t>
  </si>
  <si>
    <t>WOS:001344467600001</t>
  </si>
  <si>
    <t>Salimbeni, Guido; Benford, Steve; Reeves, Stuart; Martindale, Sarah</t>
  </si>
  <si>
    <t>Decoding AI in Contemporary Art: A Five-Trope Classification for Understanding and Categorization</t>
  </si>
  <si>
    <t>WOS:001297161200018</t>
  </si>
  <si>
    <t>Chen, Xi; Li, Jun; Ye, Yuting</t>
  </si>
  <si>
    <t>A feasibility study for the application of AI-generated conversations in pragmatic analysis</t>
  </si>
  <si>
    <t>JOURNAL OF PRAGMATICS</t>
  </si>
  <si>
    <t>WOS:001205511200001</t>
  </si>
  <si>
    <t>Zaidan, Esmat; Ibrahim, Imad Antoine</t>
  </si>
  <si>
    <t>AI Governance in a Complex and Rapidly Changing Regulatory Landscape: A Global Perspective</t>
  </si>
  <si>
    <t>WOS:001302591900001</t>
  </si>
  <si>
    <t>Le Zhou, Aven; Zhang, Kang</t>
  </si>
  <si>
    <t>Shanshui Journey: Using AI to Reproduce the Experience of Chinese Literati Ink Paintings</t>
  </si>
  <si>
    <t>WOS:001297161200009</t>
  </si>
  <si>
    <t>Tong, Song; Mao, Kai; Huang, Zhen; Zhao, Yukun; Peng, Kaiping</t>
  </si>
  <si>
    <t>Automating psychological hypothesis generation with AI: when large language models meet causal graph</t>
  </si>
  <si>
    <t>JUL 9</t>
  </si>
  <si>
    <t>WOS:001268872200001</t>
  </si>
  <si>
    <t>Hupont, Isabelle; Fernandez-Llorca, David; Baldassarri, Sandra; Gomez, Emilia</t>
  </si>
  <si>
    <t>Use case cards: a use case reporting framework inspired by the European AI Act</t>
  </si>
  <si>
    <t>WOS:001190484200001</t>
  </si>
  <si>
    <t>Bojic, Ljubisa; Stojkovic, Irena; Marjanovic, Zorana Jolic</t>
  </si>
  <si>
    <t>Signs of consciousness in AI: Can GPT-3 tell how smart it really is?</t>
  </si>
  <si>
    <t>DEC 2</t>
  </si>
  <si>
    <t>WOS:001375824500002</t>
  </si>
  <si>
    <t>Kauffman, Andrew</t>
  </si>
  <si>
    <t>Anticipatory Self-Martyrdom: The Image of Christ's Crucifixion in Ai Qing's Poetry</t>
  </si>
  <si>
    <t>MODERN CHINESE LITERATURE AND CULTURE</t>
  </si>
  <si>
    <t>WOS:001315151200003</t>
  </si>
  <si>
    <t>Fox, Sarah</t>
  </si>
  <si>
    <t>WOS:001314511200011</t>
  </si>
  <si>
    <t>Abror, Robby Habiba; Adawiah, Rabiatul; Sofia, Nanum</t>
  </si>
  <si>
    <t>AI THREAT AND DIGITAL DISRUPTION: EXAMINING INDONESIAN ULEMA IN THE CONTEXT OF DIGITAL CULTURE</t>
  </si>
  <si>
    <t>SPR</t>
  </si>
  <si>
    <t>WOS:001251040600005</t>
  </si>
  <si>
    <t>Li, Qian; Tarp, Sven</t>
  </si>
  <si>
    <t>Using Generative AI to Provide High-Quality Lexicographic Assistance to Chinese Learners of English</t>
  </si>
  <si>
    <t>LEXIKOS</t>
  </si>
  <si>
    <t>WOS:001339215900001</t>
  </si>
  <si>
    <t>Bellas, Francisco; Naya-Varela, Martin; Mallo, Alma; Paz-Lopez, Alejandro</t>
  </si>
  <si>
    <t>Education in the AI era: a long-term classroom technology based on intelligent robotics</t>
  </si>
  <si>
    <t>WOS:001341260900007</t>
  </si>
  <si>
    <t>Jenks, Christopher J.</t>
  </si>
  <si>
    <t>Communicating the cultural other: trust and bias in generative AI and large language models</t>
  </si>
  <si>
    <t>2024 JUN 28</t>
  </si>
  <si>
    <t>WOS:001256947800001</t>
  </si>
  <si>
    <t>Silvestri, Filippo</t>
  </si>
  <si>
    <t>Missed encounters: what may be relevant for an AI is not for a human being</t>
  </si>
  <si>
    <t>SEMIOTICA</t>
  </si>
  <si>
    <t>SEP 25</t>
  </si>
  <si>
    <t>WOS:001339733100001</t>
  </si>
  <si>
    <t>Zhai, Xiaoming; Nyaaba, Matthew; Ma, Wenchao</t>
  </si>
  <si>
    <t>Can Generative AI and ChatGPT Outperform Humans on Cognitive-Demanding Problem-Solving Tasks in Science?</t>
  </si>
  <si>
    <t>2024 JAN 29</t>
  </si>
  <si>
    <t>WOS:001150227000001</t>
  </si>
  <si>
    <t>Patil, Mugdha; Cila, Nazli; Redstrom, Johan; Giaccardi, Elisa</t>
  </si>
  <si>
    <t>In conversation with ghosts: towards a hauntological approach to decolonial design for/with AI practices</t>
  </si>
  <si>
    <t>CODESIGN-INTERNATIONAL JOURNAL OF COCREATION IN DESIGN AND THE ARTS</t>
  </si>
  <si>
    <t>WOS:001311936500001</t>
  </si>
  <si>
    <t>Fassbender, William Joseph</t>
  </si>
  <si>
    <t>I can almost recognize its voice: AI and its impact on ethical teacher-centaur labor</t>
  </si>
  <si>
    <t>WOS:001177125200001</t>
  </si>
  <si>
    <t>Bossert, Leonie N.; Coeckelbergh, Mark</t>
  </si>
  <si>
    <t>From MilkingBots to RoboDolphins: How AI changes human-animal relations and enables alienation towards animals</t>
  </si>
  <si>
    <t>JUL 16</t>
  </si>
  <si>
    <t>WOS:001269866000003</t>
  </si>
  <si>
    <t>Blank, Sabrina; Mason, Celeste; Steinicke, Frank; Herzog, Christian</t>
  </si>
  <si>
    <t>Tailoring responsible research and innovation to the translational context: the case of AI-supported exergaming</t>
  </si>
  <si>
    <t>WOS:001191294700001</t>
  </si>
  <si>
    <t>Eldakak, Ahmed; Alremeithi, Abdulla; Dahiyat, Emad; El-Gheriani, Moatasem; Mohamed, Hassan; Abdulrahim Abdulla, Mohammad Ibrahim</t>
  </si>
  <si>
    <t>Civil liability for the actions of autonomous AI in healthcare: an invitation to further contemplation</t>
  </si>
  <si>
    <t>FEB 23</t>
  </si>
  <si>
    <t>WOS:001169115900005</t>
  </si>
  <si>
    <t>Knott, Alistair; Pedreschi, Dino; Jitsuzumi, Toshiya; Leavy, Susan; Eyers, David; Chakraborti, Tapabrata; Trotman, Andrew; Sundareswaran, Sundar; Baeza-Yates, Ricardo; Biecek, Przemyslaw; Weller, Adrian; Teal, Paul D.; Basu, Subhadip; Haklidir, Mehmet; Morini, Virginia; Russell, Stuart; Bengio, Yoshua</t>
  </si>
  <si>
    <t>AI content detection in the emerging information ecosystem: new obligations for media and tech companies</t>
  </si>
  <si>
    <t>WOS:001316842900001</t>
  </si>
  <si>
    <t>Masood, Hassan; Naseer, Asma; Saeed, Mudassir</t>
  </si>
  <si>
    <t>Optimized Skin Lesion Segmentation: Analysing DeepLabV3+and ASSP Against Generative AI-Based Deep Learning Approach</t>
  </si>
  <si>
    <t>2024 JUL 9</t>
  </si>
  <si>
    <t>WOS:001268288100001</t>
  </si>
  <si>
    <t>Oprea, Simona-Vasilica; Bara, Adela</t>
  </si>
  <si>
    <t>Exploring excitement counterbalanced by concerns towards AI technology using a descriptive-prescriptive data processing method</t>
  </si>
  <si>
    <t>MAR 11</t>
  </si>
  <si>
    <t>WOS:001180921300002</t>
  </si>
  <si>
    <t>Lee, Jin-Kook; Kim, Youngchae; Shin, Eunseo; Choo, Seungyeon; Cha, Seung Hyun</t>
  </si>
  <si>
    <t>An AI-assisted approach for creating and archiving interior design references using 360-degree panoramic images</t>
  </si>
  <si>
    <t>WOS:001383549600001</t>
  </si>
  <si>
    <t>Adu-Gilmore, Leila</t>
  </si>
  <si>
    <t>Authentic Intelligence Mixtapes: DJs and producers' communal radical archiving and teaching in the age of AI</t>
  </si>
  <si>
    <t>ORGANISED SOUND</t>
  </si>
  <si>
    <t>WOS:001363322600001</t>
  </si>
  <si>
    <t>David, Prabu; Choung, Hyesun; Seberger, John S.</t>
  </si>
  <si>
    <t>Who is responsible? US Public perceptions of AI governance through the lenses of trust and ethics</t>
  </si>
  <si>
    <t>WOS:001157833300001</t>
  </si>
  <si>
    <t>Vidican-Manci, Liviu L.</t>
  </si>
  <si>
    <t>Prayer and AI: Exploring the Impact on Orthodox Romanian Youth in a Confessional High School Context</t>
  </si>
  <si>
    <t>WOS:001168435400001</t>
  </si>
  <si>
    <t>Stoean, Ruxandra; Bacanin, Nebojsa; Stoean, Catalin; Ionescu, Leonard</t>
  </si>
  <si>
    <t>Bridging the past and present: AI-driven 3D restoration of degraded artefacts for museum digital display</t>
  </si>
  <si>
    <t>SEP-OCT</t>
  </si>
  <si>
    <t>WOS:001294835600001</t>
  </si>
  <si>
    <t>Xu, Jiaqi; Tang, Xiaofei; Chang, En-Chung; Peng, Haoyu</t>
  </si>
  <si>
    <t>Working with AI: the impact of organizational intelligent service strategy on employees' perception of career achievement</t>
  </si>
  <si>
    <t>JUL 8</t>
  </si>
  <si>
    <t>WOS:001264789200001</t>
  </si>
  <si>
    <t>Cha, Seokki</t>
  </si>
  <si>
    <t>Towards an international regulatory framework for AI safety: lessons from the IAEA's nuclear safety regulations</t>
  </si>
  <si>
    <t>APR 12</t>
  </si>
  <si>
    <t>WOS:001200988400001</t>
  </si>
  <si>
    <t>Kanhov, Elin; Kaila, Anna-Kaisa; Sturm, Bob L. T.</t>
  </si>
  <si>
    <t>Innovation, data colonialism and ethics: critical reflections on the impacts of AI on Irish traditional music</t>
  </si>
  <si>
    <t>JOURNAL OF NEW MUSIC RESEARCH</t>
  </si>
  <si>
    <t>2024 MAR 14</t>
  </si>
  <si>
    <t>WOS:001408665500001</t>
  </si>
  <si>
    <t>Sherly, P. Steffy; Velvizhy, P.</t>
  </si>
  <si>
    <t>Idol talks! AI-driven image to text to speech: illustrated by an application to images of deities</t>
  </si>
  <si>
    <t>HERITAGE SCIENCE</t>
  </si>
  <si>
    <t>OCT 24</t>
  </si>
  <si>
    <t>WOS:001341488900002</t>
  </si>
  <si>
    <t>Ziqi, Chen; Xinhua, Zhu; Qi, Lu; Wei, Wei</t>
  </si>
  <si>
    <t>L2 students' barriers in engaging with form and content-focused AI-generated feedback in revising their compositions</t>
  </si>
  <si>
    <t>2024 OCT 25</t>
  </si>
  <si>
    <t>WOS:001349264700001</t>
  </si>
  <si>
    <t>Tarp, Sven; Nomdedeu-Rull, Antoni</t>
  </si>
  <si>
    <t>Who has the last word? Lessons from using ChatGPT to develop an AI-based Spanish writing assistant</t>
  </si>
  <si>
    <t>CIRCULO DE LINGUISTICA APLICADA A LA COMUNICACION</t>
  </si>
  <si>
    <t>WOS:001163579000001</t>
  </si>
  <si>
    <t>Foroughi, Mahda; Andrade, Bruno; Roders, Ana Pereira</t>
  </si>
  <si>
    <t>Capturing experts' knowledge in heritage planning enhanced by AI: A case study of windcatchers in Yazd, Iran</t>
  </si>
  <si>
    <t>MAY-JUN</t>
  </si>
  <si>
    <t>WOS:001187893600001</t>
  </si>
  <si>
    <t>Jerasa, Sarah; Burriss, Sarah K.</t>
  </si>
  <si>
    <t>Writing with, for, and against the algorithm: TikTokers' relationships with AI as audience, co-author, and censor</t>
  </si>
  <si>
    <t>WOS:001179036600001</t>
  </si>
  <si>
    <t>Tan, Linus; Luhrs, Max</t>
  </si>
  <si>
    <t>Using Generative AI Midjourney to Enhance Divergent and Convergent Thinking in an Architect's Creative Design Process</t>
  </si>
  <si>
    <t>WOS:001221039200001</t>
  </si>
  <si>
    <t>Bahr, Amrei</t>
  </si>
  <si>
    <t>Bridges Without Foundation? Why the Use of AI Tools in Academia Needs to Build on Ethics First</t>
  </si>
  <si>
    <t>WOS:001229371000001</t>
  </si>
  <si>
    <t>Guan, Lihang; Zhang, Ellen Yue; Gu, Michelle Mingyue</t>
  </si>
  <si>
    <t>Examining generative AI-mediated informal digital learning of English practices with social cognitive theory: a mixed-methods study</t>
  </si>
  <si>
    <t>WOS:001342140100001</t>
  </si>
  <si>
    <t>Arweck, Elisabeth</t>
  </si>
  <si>
    <t>Great Minds Don't Think Alike: Debates on Consciousness, Reality, Intelligence, Faith, Time, AI, Immortality, and the Human</t>
  </si>
  <si>
    <t>JOURNAL OF CONTEMPORARY RELIGION</t>
  </si>
  <si>
    <t>WOS:001253004200022</t>
  </si>
  <si>
    <t>Boudry, Maarten; Friederich, Simon</t>
  </si>
  <si>
    <t>The selfish machine? On the power and limitation of natural selection to understand the development of advanced AI</t>
  </si>
  <si>
    <t>2024 SEP 24</t>
  </si>
  <si>
    <t>WOS:001318921400001</t>
  </si>
  <si>
    <t>Kong, Xinwan; Liu, Chengyu</t>
  </si>
  <si>
    <t>A comparative genre analysis of AI-generated and scholar-written abstracts for English review articles in international journals</t>
  </si>
  <si>
    <t>JOURNAL OF ENGLISH FOR ACADEMIC PURPOSES</t>
  </si>
  <si>
    <t>WOS:001300605400001</t>
  </si>
  <si>
    <t>Ohly, Lukas</t>
  </si>
  <si>
    <t>Can and Should Language Models Act Politically? Hannah Arendt's Theory of Action in Comparison with Generative AI</t>
  </si>
  <si>
    <t>WOS:001229371000006</t>
  </si>
  <si>
    <t>Rickert, Thomas J.</t>
  </si>
  <si>
    <t>Ambient Engineering: Hyper-Nudging, Hyper-Relevance, and Rhetorics of Nearness and Farness in a Post-AI Algorithmic World</t>
  </si>
  <si>
    <t>OCT 19</t>
  </si>
  <si>
    <t>WOS:001353195500001</t>
  </si>
  <si>
    <t>Dai, David Wei; Suzuki, Shungo; Chen, Guanliang</t>
  </si>
  <si>
    <t>Generative AI for professional communication training in intercultural contexts: where are we now and where are we heading?</t>
  </si>
  <si>
    <t>WOS:001262830500001</t>
  </si>
  <si>
    <t>Das, Arunjana</t>
  </si>
  <si>
    <t>The Mahima of Ajali Ai and the Persecuted Mayamara Satra: Guru-Ma as Holy Patroness and Divine Mother</t>
  </si>
  <si>
    <t>WOS:001151924200001</t>
  </si>
  <si>
    <t>Van Scheltinga, Marly Terwisscha; Budts, Sara; Puttevils, Jeroen</t>
  </si>
  <si>
    <t>Finding Patterns in Lottery Rhymes of the Late Medieval and Early Modern Low Countries with and without AI</t>
  </si>
  <si>
    <t>BMGN-THE LOW COUNTRIES HISTORICAL REVIEW</t>
  </si>
  <si>
    <t>WOS:001264958300002</t>
  </si>
  <si>
    <t>Tudino, Giordano; Qin, Yan</t>
  </si>
  <si>
    <t>A corpus-driven comparative analysis of AI in academic discourse: Investigating ChatGPT-generated academic texts in social sciences</t>
  </si>
  <si>
    <t>LINGUA</t>
  </si>
  <si>
    <t>WOS:001355794300001</t>
  </si>
  <si>
    <t>Rickert, Thomas</t>
  </si>
  <si>
    <t>WOS:001300317400001</t>
  </si>
  <si>
    <t>Horvath, Anca-Simona; Pouliou, Panagiota</t>
  </si>
  <si>
    <t>AI for conceptual architecture: Reflections on designing with text-to-text, text-to-image, and image-to-image generators</t>
  </si>
  <si>
    <t>FRONTIERS OF ARCHITECTURAL RESEARCH</t>
  </si>
  <si>
    <t>WOS:001243841700001</t>
  </si>
  <si>
    <t>Lan, Hai; Tang, Xiaofei; Ye, Yong; Zhang, Huiqin</t>
  </si>
  <si>
    <t>Abstract or concrete? The effects of language style and service context on continuous usage intention for AI voice assistants</t>
  </si>
  <si>
    <t>JAN 12</t>
  </si>
  <si>
    <t>WOS:001141936900002</t>
  </si>
  <si>
    <t>Rad, Hanieh Shafiee; Alipour, Javad; Jafarpour, Aliakbar; Hashemian, Mahmood</t>
  </si>
  <si>
    <t>Crafting with AI: personalized pathways to boost critical language awareness and spark creativity in writing through digital adaptive learning</t>
  </si>
  <si>
    <t>LANGUAGE AWARENESS</t>
  </si>
  <si>
    <t>2024 NOV 16</t>
  </si>
  <si>
    <t>WOS:001360372900001</t>
  </si>
  <si>
    <t>Jin, Yang; Wen, Shuo</t>
  </si>
  <si>
    <t>The Current State of the OBI DICT Project: A Bilingual e-Dictionary of Oracle-Bone Inscriptions with AI Image Recognition</t>
  </si>
  <si>
    <t>WOS:001249515900001</t>
  </si>
  <si>
    <t>Kim, Byung-Jik; Kim, Min-Jik; Lee, Julak</t>
  </si>
  <si>
    <t>Code green: ethical leadership's role in reconciling AI-induced job insecurity with pro-environmental behavior in the digital workplace</t>
  </si>
  <si>
    <t>NOV 29</t>
  </si>
  <si>
    <t>WOS:001366883600002</t>
  </si>
  <si>
    <t>Huete-Garcia, Angel; Tarp, Sven</t>
  </si>
  <si>
    <t>Training an AI-based Writing Assistant for Spanish Learners: The Usefulness of Chatbots and the Indispensability of Human-assisted Intelligence</t>
  </si>
  <si>
    <t>WOS:001189171400001</t>
  </si>
  <si>
    <t>Florea, Diana; Gilder, Eric</t>
  </si>
  <si>
    <t>PUSHING THE LIMITS OF THEOSIS IN THE DIGITAL AGE: EXPLORING AI COMPLEXITIES AND THEIR IMPACT ON ROMANIAN TRADITIONAL RELIGIOUS PRACTICES</t>
  </si>
  <si>
    <t>WOS:001251043200006</t>
  </si>
  <si>
    <t>Gu, Chenyu; Zhang, Yu; Zeng, Linhao</t>
  </si>
  <si>
    <t>Exploring the mechanism of sustained consumer trust in AI chatbots after service failures: a perspective based on attribution and CASA theories</t>
  </si>
  <si>
    <t>OCT 22</t>
  </si>
  <si>
    <t>WOS:001340338600002</t>
  </si>
  <si>
    <t>Vainikka, Eliisa; Soronen, Anne; Kallio, Saara-Maija</t>
  </si>
  <si>
    <t>Is prompt engineering the future of screenwriting? Views of professional screenwriters and commissioners about the impact of AI technologies on their profession</t>
  </si>
  <si>
    <t>CRITICAL STUDIES IN TELEVISION</t>
  </si>
  <si>
    <t>2024 OCT 27</t>
  </si>
  <si>
    <t>WOS:001345854800001</t>
  </si>
  <si>
    <t>Kumar, Shailendra; Choudhury, Sanghamitra</t>
  </si>
  <si>
    <t>Exploring the Concept of AI Humanoids as an Artificial Person: Contemplating the Human-Robot Relationship in Society and the Identity of Humanoids</t>
  </si>
  <si>
    <t>GLOBAL PHILOSOPHY</t>
  </si>
  <si>
    <t>1-6</t>
  </si>
  <si>
    <t>WOS:001317427500001</t>
  </si>
  <si>
    <t>Han, Yang; Lam, Jacqueline C. K.; Li, Victor O. K.; Crowcroft, Jon</t>
  </si>
  <si>
    <t>Interpretable AI-driven causal inference to uncover the time-varying effects of PM2.5 and public health interventions on COVID-19 infection rates</t>
  </si>
  <si>
    <t>DEC 23</t>
  </si>
  <si>
    <t>WOS:001382318500003</t>
  </si>
  <si>
    <t>Arkhipova, Daria; Janssen, Marijn</t>
  </si>
  <si>
    <t>AI recommendations' impact on individual and social practices of Generation Z on social media: a comparative analysis between Estonia, Italy, and the Netherlands</t>
  </si>
  <si>
    <t>NOV 26</t>
  </si>
  <si>
    <t>WOS:001187925300001</t>
  </si>
  <si>
    <t>Li, Wenjia; Ding, Huangyi; Gui, Jingjing; Tang, Qinghe</t>
  </si>
  <si>
    <t>Patient acceptance of medical service robots in the medical intelligence era: an empirical study based on an extended AI device use acceptance model</t>
  </si>
  <si>
    <t>NOV 7</t>
  </si>
  <si>
    <t>WOS:001351621800001</t>
  </si>
  <si>
    <t>Tanksley, Tiera Chante</t>
  </si>
  <si>
    <t>We're changing the system with this one: Black students using critical race algorithmic literacies to subvert and survive AI-mediated racism in school</t>
  </si>
  <si>
    <t>WOS:001193204700001</t>
  </si>
  <si>
    <t>McIvor, Isaac; Roa, Tom; Waitoki, Waikaremoana</t>
  </si>
  <si>
    <t>Kia kōrerorero tonu ai: a review of the dialogue at the interface of Indigenous oral tradition and archaeology in Aotearoa New Zealand and Oceania</t>
  </si>
  <si>
    <t>ARCHAEOLOGY IN OCEANIA</t>
  </si>
  <si>
    <t>WOS:001330993900001</t>
  </si>
  <si>
    <t>Yin, Taojie</t>
  </si>
  <si>
    <t>Has the use of AI-translated live captions in simultaneous interpreting changed the role of the interpreter? A study based on professional interpreters' perceptions</t>
  </si>
  <si>
    <t>TRANSLATOR</t>
  </si>
  <si>
    <t>2024 NOV 17</t>
  </si>
  <si>
    <t>WOS:001355480500001</t>
  </si>
  <si>
    <t>Grieve, Averil; Rouhshad, Amir; Petraki, Elpida; Bechaz, Alan; Dai, David Wei</t>
  </si>
  <si>
    <t>Nursing and midwifery students' ethical views on the acceptability of using AI machine translation software to write university assignments: A deficit-oriented or translanguaging perspective?</t>
  </si>
  <si>
    <t>WOS:001259998400001</t>
  </si>
  <si>
    <t>Benia, Amel; Dagamseh, Abdullah M.</t>
  </si>
  <si>
    <t>Capitalist Dreams, Posthuman Nightmares: AI and the Neoliberal Reordering of Humanity in Ian McEwan's Machines Like Me and Kazuo Ishiguro's Klara and the Sun</t>
  </si>
  <si>
    <t>CRITIQUE-STUDIES IN CONTEMPORARY FICTION</t>
  </si>
  <si>
    <t>WOS:001364634300001</t>
  </si>
  <si>
    <t>Feng, Yi</t>
  </si>
  <si>
    <t>A Comparative Study of Poems by AI Poet and Human Poet: In the Case of Poetry Has No Future Unless It Comes to Its End: Poetry ofArtificial Intelligence</t>
  </si>
  <si>
    <t>WOS:001385885000014</t>
  </si>
  <si>
    <t>https://muse.jhu.edu/pub/34/article/922957</t>
  </si>
  <si>
    <t>Artificial Intelligence and Musicking: A Philosophical Inquiry</t>
  </si>
  <si>
    <t>https://archive.aperture.org/article/2024/04/04/deep-reals</t>
  </si>
  <si>
    <t>https://scholar-chat.com/paper/web/0dff27a5ff135a02d27e22d21a73ccfb</t>
  </si>
  <si>
    <t>https://thenewjsri.ro/index.php/njsri/article/view/564</t>
  </si>
  <si>
    <t>https://scholarlypublishingcollective.org/uip/apq/article/61/4/301/391691/Introduction-to-the-Special-IssuesThe-Ethics-of</t>
  </si>
  <si>
    <t>https://philarchive.org/rec/LAMWIA-4</t>
  </si>
  <si>
    <t>https://www.erudit.org/en/journals/informallogic/2024-v44-n1-informallogic09244/1110666ar.pdf</t>
  </si>
  <si>
    <t>Generative Style</t>
  </si>
  <si>
    <t>Generative AI and Argument Creativity: The Farm Security photographs revealed enduring stories of American life. As a dataset, what can they tell us about artificial intelligence?</t>
  </si>
  <si>
    <t>https://issues.aperture.org/article/2024/4/4/generative-style</t>
  </si>
  <si>
    <t>https://www.isljournal.com/plus/download.php?open=2&amp;id=974&amp;uhash=32089fef42b165bd49455d20</t>
  </si>
  <si>
    <t>https://journals.publishing.umich.edu/ars/article/id/7035/</t>
  </si>
  <si>
    <t>https://culturajournal.com/submissions/index.php/ijpca/article/download/132/175/1362</t>
  </si>
  <si>
    <t>https://culturajournal.com/submissions/index.php/ijpca/article/download/366/325/2308</t>
  </si>
  <si>
    <t>Hey ChatGPT, Finish This Building …': A Worker-Led AI Agenda for the Construction Industry</t>
  </si>
  <si>
    <t>https://thenewjsri.ro/index.php/njsri/article/view/437/111</t>
  </si>
  <si>
    <t>https://thenewjsri.ro/index.php/njsri/article/view/566/122</t>
  </si>
  <si>
    <t>https://www.isljournal.com/uploads/soft/241224/1-241224141911.pdf</t>
  </si>
  <si>
    <t>The Road to AI: Pathways and Obstacles</t>
  </si>
  <si>
    <t>Journal Title</t>
  </si>
  <si>
    <t>Date</t>
  </si>
  <si>
    <t xml:space="preserve"> Year</t>
  </si>
  <si>
    <t>Vol</t>
  </si>
  <si>
    <t>Web of Science Index: AHCI</t>
  </si>
  <si>
    <r>
      <rPr>
        <b/>
        <sz val="10"/>
        <rFont val="Arial"/>
        <family val="2"/>
      </rPr>
      <t>File #</t>
    </r>
    <r>
      <rPr>
        <b/>
        <sz val="8"/>
        <rFont val="Arial"/>
        <family val="2"/>
      </rPr>
      <t xml:space="preserve">
in Mallet doc-topics.txt</t>
    </r>
  </si>
  <si>
    <r>
      <rPr>
        <b/>
        <sz val="10"/>
        <rFont val="Arial"/>
        <family val="2"/>
      </rPr>
      <t>File #</t>
    </r>
    <r>
      <rPr>
        <b/>
        <sz val="8"/>
        <rFont val="Arial"/>
        <family val="2"/>
      </rPr>
      <t xml:space="preserve">
in original corpus</t>
    </r>
  </si>
  <si>
    <t>(non-English; omitted from model)</t>
  </si>
  <si>
    <t>(embargoed; omitted from model)</t>
  </si>
  <si>
    <t>(duplicate; omitted from model)</t>
  </si>
  <si>
    <t>( "AI"in title is Maori word; omitted from model)</t>
  </si>
  <si>
    <t>( "AI" in title is a person; omitted from model)</t>
  </si>
  <si>
    <t>(unable to acquire  article; omitted from model)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</si>
</sst>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theme="10"/>
      <name val="Arial"/>
      <family val="2"/>
    </font>
    <font>
      <strike/>
      <sz val="1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trike/>
      <u/>
      <sz val="10"/>
      <color theme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quotePrefix="1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" fillId="0" borderId="0" xfId="1" applyFill="1"/>
    <xf numFmtId="0" fontId="5" fillId="0" borderId="0" xfId="1" applyFont="1" applyFill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se.jhu.edu/pub/34/article/922957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8765-5127-4EED-9E09-2E64CB05D8C0}">
  <dimension ref="A1:N343"/>
  <sheetViews>
    <sheetView tabSelected="1" workbookViewId="0">
      <pane ySplit="1" topLeftCell="A2" activePane="bottomLeft" state="frozen"/>
      <selection pane="bottomLeft" activeCell="C25" sqref="C25"/>
    </sheetView>
  </sheetViews>
  <sheetFormatPr defaultRowHeight="12.5" x14ac:dyDescent="0.25"/>
  <cols>
    <col min="1" max="1" width="16.1796875" style="12" customWidth="1"/>
    <col min="2" max="2" width="15.36328125" style="12" customWidth="1"/>
    <col min="3" max="3" width="32.90625" customWidth="1"/>
    <col min="4" max="4" width="34.453125" customWidth="1"/>
    <col min="5" max="5" width="32.81640625" customWidth="1"/>
    <col min="6" max="6" width="8.7265625" customWidth="1"/>
    <col min="7" max="7" width="7.36328125" style="4" customWidth="1"/>
    <col min="8" max="8" width="5.54296875" style="4" customWidth="1"/>
    <col min="9" max="9" width="6.1796875" style="4" customWidth="1"/>
    <col min="10" max="11" width="6.36328125" style="4" customWidth="1"/>
    <col min="12" max="12" width="16.08984375" customWidth="1"/>
    <col min="13" max="13" width="11.6328125" customWidth="1"/>
    <col min="14" max="15" width="8.7265625" customWidth="1"/>
  </cols>
  <sheetData>
    <row r="1" spans="1:14" s="7" customFormat="1" ht="36" customHeight="1" x14ac:dyDescent="0.25">
      <c r="A1" s="11" t="s">
        <v>1326</v>
      </c>
      <c r="B1" s="11" t="s">
        <v>1327</v>
      </c>
      <c r="C1" s="7" t="s">
        <v>0</v>
      </c>
      <c r="D1" s="7" t="s">
        <v>1</v>
      </c>
      <c r="E1" s="7" t="s">
        <v>1321</v>
      </c>
      <c r="F1" s="7" t="s">
        <v>1322</v>
      </c>
      <c r="G1" s="8" t="s">
        <v>1323</v>
      </c>
      <c r="H1" s="8" t="s">
        <v>1324</v>
      </c>
      <c r="I1" s="8" t="s">
        <v>2</v>
      </c>
      <c r="J1" s="8" t="s">
        <v>3</v>
      </c>
      <c r="K1" s="8" t="s">
        <v>4</v>
      </c>
      <c r="L1" s="7" t="s">
        <v>5</v>
      </c>
      <c r="M1" s="7" t="s">
        <v>6</v>
      </c>
      <c r="N1" s="6" t="s">
        <v>1325</v>
      </c>
    </row>
    <row r="2" spans="1:14" x14ac:dyDescent="0.25">
      <c r="A2" s="12">
        <v>108</v>
      </c>
      <c r="B2" s="12">
        <v>2</v>
      </c>
      <c r="C2" t="s">
        <v>8</v>
      </c>
      <c r="D2" t="s">
        <v>9</v>
      </c>
      <c r="E2" t="s">
        <v>10</v>
      </c>
      <c r="F2" t="s">
        <v>7</v>
      </c>
      <c r="G2" s="4">
        <v>2024</v>
      </c>
      <c r="H2" s="4" t="s">
        <v>7</v>
      </c>
      <c r="I2" s="4">
        <v>1</v>
      </c>
      <c r="J2" s="4" t="s">
        <v>7</v>
      </c>
      <c r="K2" s="4" t="s">
        <v>7</v>
      </c>
      <c r="L2" t="str">
        <f>HYPERLINK("http://dx.doi.org/10.31244/zekw/2024/01.31","http://dx.doi.org/10.31244/zekw/2024/01.31")</f>
        <v>http://dx.doi.org/10.31244/zekw/2024/01.31</v>
      </c>
      <c r="M2" t="s">
        <v>11</v>
      </c>
    </row>
    <row r="3" spans="1:14" x14ac:dyDescent="0.25">
      <c r="A3" s="12">
        <v>215</v>
      </c>
      <c r="B3" s="12">
        <f>B2+1</f>
        <v>3</v>
      </c>
      <c r="C3" t="s">
        <v>12</v>
      </c>
      <c r="D3" t="s">
        <v>13</v>
      </c>
      <c r="E3" t="s">
        <v>14</v>
      </c>
      <c r="F3" t="s">
        <v>15</v>
      </c>
      <c r="G3" s="4">
        <v>2024</v>
      </c>
      <c r="H3" s="4">
        <v>15</v>
      </c>
      <c r="I3" s="4">
        <v>1</v>
      </c>
      <c r="J3" s="4" t="s">
        <v>7</v>
      </c>
      <c r="K3" s="4" t="s">
        <v>7</v>
      </c>
      <c r="L3" t="str">
        <f>HYPERLINK("http://dx.doi.org/10.3390/rel15010079","http://dx.doi.org/10.3390/rel15010079")</f>
        <v>http://dx.doi.org/10.3390/rel15010079</v>
      </c>
      <c r="M3" t="s">
        <v>16</v>
      </c>
    </row>
    <row r="4" spans="1:14" x14ac:dyDescent="0.25">
      <c r="A4" s="12">
        <v>265</v>
      </c>
      <c r="B4" s="12">
        <f t="shared" ref="B4:B67" si="0">B3+1</f>
        <v>4</v>
      </c>
      <c r="C4" t="s">
        <v>17</v>
      </c>
      <c r="D4" t="s">
        <v>18</v>
      </c>
      <c r="E4" t="s">
        <v>19</v>
      </c>
      <c r="F4" t="s">
        <v>20</v>
      </c>
      <c r="G4" s="4">
        <v>2024</v>
      </c>
      <c r="H4" s="4">
        <v>11</v>
      </c>
      <c r="I4" s="4">
        <v>1</v>
      </c>
      <c r="J4" s="4" t="s">
        <v>7</v>
      </c>
      <c r="K4" s="4" t="s">
        <v>7</v>
      </c>
      <c r="L4" t="str">
        <f>HYPERLINK("http://dx.doi.org/10.1057/s41599-024-03520-5","http://dx.doi.org/10.1057/s41599-024-03520-5")</f>
        <v>http://dx.doi.org/10.1057/s41599-024-03520-5</v>
      </c>
      <c r="M4" t="s">
        <v>21</v>
      </c>
    </row>
    <row r="5" spans="1:14" x14ac:dyDescent="0.25">
      <c r="A5" s="12">
        <v>274</v>
      </c>
      <c r="B5" s="12">
        <f t="shared" si="0"/>
        <v>5</v>
      </c>
      <c r="C5" t="s">
        <v>22</v>
      </c>
      <c r="D5" t="s">
        <v>23</v>
      </c>
      <c r="E5" t="s">
        <v>24</v>
      </c>
      <c r="F5" t="s">
        <v>25</v>
      </c>
      <c r="G5" s="4">
        <v>2024</v>
      </c>
      <c r="H5" s="4" t="s">
        <v>7</v>
      </c>
      <c r="I5" s="4" t="s">
        <v>7</v>
      </c>
      <c r="J5" s="4" t="s">
        <v>7</v>
      </c>
      <c r="K5" s="4" t="s">
        <v>7</v>
      </c>
      <c r="L5" t="str">
        <f>HYPERLINK("http://dx.doi.org/10.1007/s11191-024-00511-5","http://dx.doi.org/10.1007/s11191-024-00511-5")</f>
        <v>http://dx.doi.org/10.1007/s11191-024-00511-5</v>
      </c>
      <c r="M5" t="s">
        <v>26</v>
      </c>
    </row>
    <row r="6" spans="1:14" x14ac:dyDescent="0.25">
      <c r="A6" s="12">
        <v>285</v>
      </c>
      <c r="B6" s="12">
        <f t="shared" si="0"/>
        <v>6</v>
      </c>
      <c r="C6" t="s">
        <v>27</v>
      </c>
      <c r="D6" t="s">
        <v>28</v>
      </c>
      <c r="E6" t="s">
        <v>19</v>
      </c>
      <c r="F6" t="s">
        <v>29</v>
      </c>
      <c r="G6" s="4">
        <v>2024</v>
      </c>
      <c r="H6" s="4">
        <v>11</v>
      </c>
      <c r="I6" s="4">
        <v>1</v>
      </c>
      <c r="J6" s="4" t="s">
        <v>7</v>
      </c>
      <c r="K6" s="4" t="s">
        <v>7</v>
      </c>
      <c r="L6" t="str">
        <f>HYPERLINK("http://dx.doi.org/10.1057/s41599-024-03811-x","http://dx.doi.org/10.1057/s41599-024-03811-x")</f>
        <v>http://dx.doi.org/10.1057/s41599-024-03811-x</v>
      </c>
      <c r="M6" t="s">
        <v>30</v>
      </c>
    </row>
    <row r="7" spans="1:14" x14ac:dyDescent="0.25">
      <c r="A7" s="12">
        <v>296</v>
      </c>
      <c r="B7" s="12">
        <f t="shared" si="0"/>
        <v>7</v>
      </c>
      <c r="C7" t="s">
        <v>31</v>
      </c>
      <c r="D7" t="s">
        <v>32</v>
      </c>
      <c r="E7" t="s">
        <v>33</v>
      </c>
      <c r="F7" t="s">
        <v>34</v>
      </c>
      <c r="G7" s="4">
        <v>2024</v>
      </c>
      <c r="H7" s="4">
        <v>25</v>
      </c>
      <c r="I7" s="4">
        <v>1</v>
      </c>
      <c r="J7" s="4" t="s">
        <v>7</v>
      </c>
      <c r="K7" s="4" t="s">
        <v>7</v>
      </c>
      <c r="L7" t="str">
        <f>HYPERLINK("http://dx.doi.org/10.4013/fsu.2024.251.14","http://dx.doi.org/10.4013/fsu.2024.251.14")</f>
        <v>http://dx.doi.org/10.4013/fsu.2024.251.14</v>
      </c>
      <c r="M7" t="s">
        <v>35</v>
      </c>
    </row>
    <row r="8" spans="1:14" x14ac:dyDescent="0.25">
      <c r="A8" s="12">
        <v>307</v>
      </c>
      <c r="B8" s="12">
        <f t="shared" si="0"/>
        <v>8</v>
      </c>
      <c r="C8" t="s">
        <v>36</v>
      </c>
      <c r="D8" t="s">
        <v>37</v>
      </c>
      <c r="E8" t="s">
        <v>38</v>
      </c>
      <c r="F8" t="s">
        <v>39</v>
      </c>
      <c r="G8" s="4">
        <v>2024</v>
      </c>
      <c r="H8" s="4" t="s">
        <v>7</v>
      </c>
      <c r="I8" s="4" t="s">
        <v>7</v>
      </c>
      <c r="J8" s="4" t="s">
        <v>7</v>
      </c>
      <c r="K8" s="4" t="s">
        <v>7</v>
      </c>
      <c r="L8" t="str">
        <f>HYPERLINK("http://dx.doi.org/10.1007/s10943-024-02206-1","http://dx.doi.org/10.1007/s10943-024-02206-1")</f>
        <v>http://dx.doi.org/10.1007/s10943-024-02206-1</v>
      </c>
      <c r="M8" t="s">
        <v>40</v>
      </c>
    </row>
    <row r="9" spans="1:14" x14ac:dyDescent="0.25">
      <c r="A9" s="12">
        <v>317</v>
      </c>
      <c r="B9" s="12">
        <f t="shared" si="0"/>
        <v>9</v>
      </c>
      <c r="C9" t="s">
        <v>41</v>
      </c>
      <c r="D9" t="s">
        <v>42</v>
      </c>
      <c r="E9" t="s">
        <v>43</v>
      </c>
      <c r="F9" t="s">
        <v>44</v>
      </c>
      <c r="G9" s="4">
        <v>2024</v>
      </c>
      <c r="H9" s="4">
        <v>27</v>
      </c>
      <c r="I9" s="4">
        <v>4</v>
      </c>
      <c r="J9" s="4">
        <v>788</v>
      </c>
      <c r="K9" s="4">
        <v>795</v>
      </c>
      <c r="L9" t="str">
        <f>HYPERLINK("http://dx.doi.org/10.1177/13675494241246640","http://dx.doi.org/10.1177/13675494241246640")</f>
        <v>http://dx.doi.org/10.1177/13675494241246640</v>
      </c>
      <c r="M9" t="s">
        <v>45</v>
      </c>
    </row>
    <row r="10" spans="1:14" x14ac:dyDescent="0.25">
      <c r="A10" s="12">
        <v>0</v>
      </c>
      <c r="B10" s="12">
        <f t="shared" si="0"/>
        <v>10</v>
      </c>
      <c r="C10" t="s">
        <v>46</v>
      </c>
      <c r="D10" t="s">
        <v>47</v>
      </c>
      <c r="E10" t="s">
        <v>48</v>
      </c>
      <c r="F10" t="s">
        <v>49</v>
      </c>
      <c r="G10" s="4">
        <v>2024</v>
      </c>
      <c r="H10" s="4" t="s">
        <v>7</v>
      </c>
      <c r="I10" s="4" t="s">
        <v>7</v>
      </c>
      <c r="J10" s="4" t="s">
        <v>7</v>
      </c>
      <c r="K10" s="4" t="s">
        <v>7</v>
      </c>
      <c r="L10" t="str">
        <f>HYPERLINK("http://dx.doi.org/10.1177/02557614241249163","http://dx.doi.org/10.1177/02557614241249163")</f>
        <v>http://dx.doi.org/10.1177/02557614241249163</v>
      </c>
      <c r="M10" t="s">
        <v>50</v>
      </c>
    </row>
    <row r="11" spans="1:14" x14ac:dyDescent="0.25">
      <c r="A11" s="12">
        <v>9</v>
      </c>
      <c r="B11" s="12">
        <f t="shared" si="0"/>
        <v>11</v>
      </c>
      <c r="C11" t="s">
        <v>51</v>
      </c>
      <c r="D11" t="s">
        <v>52</v>
      </c>
      <c r="E11" t="s">
        <v>53</v>
      </c>
      <c r="F11" t="s">
        <v>54</v>
      </c>
      <c r="G11" s="4">
        <v>2024</v>
      </c>
      <c r="H11" s="4">
        <v>24</v>
      </c>
      <c r="I11" s="4">
        <v>2</v>
      </c>
      <c r="J11" s="4" t="s">
        <v>7</v>
      </c>
      <c r="K11" s="4" t="s">
        <v>7</v>
      </c>
      <c r="L11" t="str">
        <f>HYPERLINK("http://dx.doi.org/10.1353/scs.2024.a938556","http://dx.doi.org/10.1353/scs.2024.a938556")</f>
        <v>http://dx.doi.org/10.1353/scs.2024.a938556</v>
      </c>
      <c r="M11" t="s">
        <v>55</v>
      </c>
    </row>
    <row r="12" spans="1:14" x14ac:dyDescent="0.25">
      <c r="A12" s="12">
        <v>19</v>
      </c>
      <c r="B12" s="12">
        <f t="shared" si="0"/>
        <v>12</v>
      </c>
      <c r="C12" t="s">
        <v>56</v>
      </c>
      <c r="D12" t="s">
        <v>57</v>
      </c>
      <c r="E12" t="s">
        <v>58</v>
      </c>
      <c r="F12" t="s">
        <v>7</v>
      </c>
      <c r="G12" s="4">
        <v>2024</v>
      </c>
      <c r="H12" s="4">
        <v>76</v>
      </c>
      <c r="I12" s="4">
        <v>1</v>
      </c>
      <c r="J12" s="4" t="s">
        <v>7</v>
      </c>
      <c r="K12" s="4" t="s">
        <v>7</v>
      </c>
      <c r="L12" s="9" t="s">
        <v>1301</v>
      </c>
      <c r="M12" t="s">
        <v>59</v>
      </c>
    </row>
    <row r="13" spans="1:14" x14ac:dyDescent="0.25">
      <c r="A13" s="12">
        <v>30</v>
      </c>
      <c r="B13" s="12">
        <f t="shared" si="0"/>
        <v>13</v>
      </c>
      <c r="C13" t="s">
        <v>60</v>
      </c>
      <c r="D13" t="s">
        <v>61</v>
      </c>
      <c r="E13" t="s">
        <v>62</v>
      </c>
      <c r="F13" t="s">
        <v>63</v>
      </c>
      <c r="G13" s="4">
        <v>2024</v>
      </c>
      <c r="H13" s="4">
        <v>26</v>
      </c>
      <c r="I13" s="4">
        <v>1</v>
      </c>
      <c r="J13" s="4" t="s">
        <v>7</v>
      </c>
      <c r="K13" s="4" t="s">
        <v>7</v>
      </c>
      <c r="L13" t="str">
        <f>HYPERLINK("http://dx.doi.org/10.1007/s10676-024-09752-y","http://dx.doi.org/10.1007/s10676-024-09752-y")</f>
        <v>http://dx.doi.org/10.1007/s10676-024-09752-y</v>
      </c>
      <c r="M13" t="s">
        <v>64</v>
      </c>
    </row>
    <row r="14" spans="1:14" x14ac:dyDescent="0.25">
      <c r="A14" s="12">
        <v>42</v>
      </c>
      <c r="B14" s="12">
        <f t="shared" si="0"/>
        <v>14</v>
      </c>
      <c r="C14" t="s">
        <v>65</v>
      </c>
      <c r="D14" t="s">
        <v>66</v>
      </c>
      <c r="E14" t="s">
        <v>67</v>
      </c>
      <c r="F14" t="s">
        <v>7</v>
      </c>
      <c r="G14" s="4">
        <v>2024</v>
      </c>
      <c r="H14" s="4">
        <v>35</v>
      </c>
      <c r="I14" s="4">
        <v>1</v>
      </c>
      <c r="J14" s="4">
        <v>5</v>
      </c>
      <c r="K14" s="4">
        <v>13</v>
      </c>
      <c r="L14" t="str">
        <f>HYPERLINK("http://dx.doi.org/10.6001/fil-soc.2024.35.1.2","http://dx.doi.org/10.6001/fil-soc.2024.35.1.2")</f>
        <v>http://dx.doi.org/10.6001/fil-soc.2024.35.1.2</v>
      </c>
      <c r="M14" t="s">
        <v>68</v>
      </c>
    </row>
    <row r="15" spans="1:14" x14ac:dyDescent="0.25">
      <c r="A15" s="12">
        <v>53</v>
      </c>
      <c r="B15" s="12">
        <f t="shared" si="0"/>
        <v>15</v>
      </c>
      <c r="C15" t="s">
        <v>69</v>
      </c>
      <c r="D15" t="s">
        <v>70</v>
      </c>
      <c r="E15" t="s">
        <v>71</v>
      </c>
      <c r="F15" t="s">
        <v>7</v>
      </c>
      <c r="G15" s="4">
        <v>2024</v>
      </c>
      <c r="H15" s="4">
        <v>163</v>
      </c>
      <c r="I15" s="4" t="s">
        <v>7</v>
      </c>
      <c r="J15" s="4">
        <v>25</v>
      </c>
      <c r="K15" s="4">
        <v>39</v>
      </c>
      <c r="L15" t="str">
        <f>HYPERLINK("http://dx.doi.org/10.3917/soc.163.0025","http://dx.doi.org/10.3917/soc.163.0025")</f>
        <v>http://dx.doi.org/10.3917/soc.163.0025</v>
      </c>
      <c r="M15" t="s">
        <v>72</v>
      </c>
    </row>
    <row r="16" spans="1:14" x14ac:dyDescent="0.25">
      <c r="A16" s="12">
        <v>64</v>
      </c>
      <c r="B16" s="12">
        <f t="shared" si="0"/>
        <v>16</v>
      </c>
      <c r="C16" t="s">
        <v>73</v>
      </c>
      <c r="D16" t="s">
        <v>74</v>
      </c>
      <c r="E16" t="s">
        <v>75</v>
      </c>
      <c r="F16" t="s">
        <v>76</v>
      </c>
      <c r="G16" s="4">
        <v>2024</v>
      </c>
      <c r="H16" s="4">
        <v>78</v>
      </c>
      <c r="I16" s="4">
        <v>4</v>
      </c>
      <c r="J16" s="4">
        <v>378</v>
      </c>
      <c r="K16" s="4">
        <v>392</v>
      </c>
      <c r="L16" t="str">
        <f>HYPERLINK("http://dx.doi.org/10.1093/elt/ccae032","http://dx.doi.org/10.1093/elt/ccae032")</f>
        <v>http://dx.doi.org/10.1093/elt/ccae032</v>
      </c>
      <c r="M16" t="s">
        <v>77</v>
      </c>
    </row>
    <row r="17" spans="1:13" x14ac:dyDescent="0.25">
      <c r="A17" s="12">
        <v>75</v>
      </c>
      <c r="B17" s="12">
        <f t="shared" si="0"/>
        <v>17</v>
      </c>
      <c r="C17" t="s">
        <v>78</v>
      </c>
      <c r="D17" t="s">
        <v>79</v>
      </c>
      <c r="E17" t="s">
        <v>80</v>
      </c>
      <c r="F17" t="s">
        <v>81</v>
      </c>
      <c r="G17" s="4">
        <v>2024</v>
      </c>
      <c r="H17" s="4" t="s">
        <v>7</v>
      </c>
      <c r="I17" s="4" t="s">
        <v>7</v>
      </c>
      <c r="J17" s="4" t="s">
        <v>7</v>
      </c>
      <c r="K17" s="4" t="s">
        <v>7</v>
      </c>
      <c r="L17" t="str">
        <f>HYPERLINK("http://dx.doi.org/10.1007/s11098-024-02174-y","http://dx.doi.org/10.1007/s11098-024-02174-y")</f>
        <v>http://dx.doi.org/10.1007/s11098-024-02174-y</v>
      </c>
      <c r="M17" t="s">
        <v>82</v>
      </c>
    </row>
    <row r="18" spans="1:13" x14ac:dyDescent="0.25">
      <c r="A18" s="12">
        <v>86</v>
      </c>
      <c r="B18" s="12">
        <f t="shared" si="0"/>
        <v>18</v>
      </c>
      <c r="C18" t="s">
        <v>83</v>
      </c>
      <c r="D18" t="s">
        <v>74</v>
      </c>
      <c r="E18" t="s">
        <v>75</v>
      </c>
      <c r="F18" t="s">
        <v>84</v>
      </c>
      <c r="G18" s="4">
        <v>2024</v>
      </c>
      <c r="H18" s="4">
        <v>78</v>
      </c>
      <c r="I18" s="4">
        <v>4</v>
      </c>
      <c r="J18" s="4">
        <v>373</v>
      </c>
      <c r="K18" s="4">
        <v>377</v>
      </c>
      <c r="L18" t="str">
        <f>HYPERLINK("http://dx.doi.org/10.1093/elt/ccae051","http://dx.doi.org/10.1093/elt/ccae051")</f>
        <v>http://dx.doi.org/10.1093/elt/ccae051</v>
      </c>
      <c r="M18" t="s">
        <v>85</v>
      </c>
    </row>
    <row r="19" spans="1:13" x14ac:dyDescent="0.25">
      <c r="A19" s="12">
        <v>97</v>
      </c>
      <c r="B19" s="12">
        <f t="shared" si="0"/>
        <v>19</v>
      </c>
      <c r="C19" t="s">
        <v>86</v>
      </c>
      <c r="D19" t="s">
        <v>87</v>
      </c>
      <c r="E19" t="s">
        <v>88</v>
      </c>
      <c r="F19" t="s">
        <v>89</v>
      </c>
      <c r="G19" s="4">
        <v>2024</v>
      </c>
      <c r="H19" s="4">
        <v>23</v>
      </c>
      <c r="I19" s="4">
        <v>5</v>
      </c>
      <c r="J19" s="4">
        <v>1009</v>
      </c>
      <c r="K19" s="4">
        <v>1015</v>
      </c>
      <c r="L19" t="str">
        <f>HYPERLINK("http://dx.doi.org/10.1007/s11097-024-10040-9","http://dx.doi.org/10.1007/s11097-024-10040-9")</f>
        <v>http://dx.doi.org/10.1007/s11097-024-10040-9</v>
      </c>
      <c r="M19" t="s">
        <v>90</v>
      </c>
    </row>
    <row r="20" spans="1:13" x14ac:dyDescent="0.25">
      <c r="A20" s="12">
        <v>109</v>
      </c>
      <c r="B20" s="12">
        <f t="shared" si="0"/>
        <v>20</v>
      </c>
      <c r="C20" t="s">
        <v>91</v>
      </c>
      <c r="D20" t="s">
        <v>92</v>
      </c>
      <c r="E20" t="s">
        <v>24</v>
      </c>
      <c r="F20" t="s">
        <v>93</v>
      </c>
      <c r="G20" s="4">
        <v>2024</v>
      </c>
      <c r="H20" s="4" t="s">
        <v>7</v>
      </c>
      <c r="I20" s="4" t="s">
        <v>7</v>
      </c>
      <c r="J20" s="4" t="s">
        <v>7</v>
      </c>
      <c r="K20" s="4" t="s">
        <v>7</v>
      </c>
      <c r="L20" t="str">
        <f>HYPERLINK("http://dx.doi.org/10.1007/s11191-024-00526-y","http://dx.doi.org/10.1007/s11191-024-00526-y")</f>
        <v>http://dx.doi.org/10.1007/s11191-024-00526-y</v>
      </c>
      <c r="M20" t="s">
        <v>94</v>
      </c>
    </row>
    <row r="21" spans="1:13" x14ac:dyDescent="0.25">
      <c r="A21" s="12">
        <v>120</v>
      </c>
      <c r="B21" s="12">
        <f t="shared" si="0"/>
        <v>21</v>
      </c>
      <c r="C21" t="s">
        <v>95</v>
      </c>
      <c r="D21" t="s">
        <v>96</v>
      </c>
      <c r="E21" t="s">
        <v>97</v>
      </c>
      <c r="F21" t="s">
        <v>98</v>
      </c>
      <c r="G21" s="4">
        <v>2024</v>
      </c>
      <c r="H21" s="4">
        <v>19</v>
      </c>
      <c r="I21" s="4">
        <v>2</v>
      </c>
      <c r="J21" s="4" t="s">
        <v>7</v>
      </c>
      <c r="K21" s="4" t="s">
        <v>7</v>
      </c>
      <c r="L21" t="str">
        <f>HYPERLINK("http://dx.doi.org/10.1111/phc3.12964","http://dx.doi.org/10.1111/phc3.12964")</f>
        <v>http://dx.doi.org/10.1111/phc3.12964</v>
      </c>
      <c r="M21" t="s">
        <v>99</v>
      </c>
    </row>
    <row r="22" spans="1:13" x14ac:dyDescent="0.25">
      <c r="A22" s="12">
        <v>131</v>
      </c>
      <c r="B22" s="12">
        <f t="shared" si="0"/>
        <v>22</v>
      </c>
      <c r="C22" t="s">
        <v>100</v>
      </c>
      <c r="D22" t="s">
        <v>101</v>
      </c>
      <c r="E22" t="s">
        <v>80</v>
      </c>
      <c r="F22" t="s">
        <v>102</v>
      </c>
      <c r="G22" s="4">
        <v>2024</v>
      </c>
      <c r="H22" s="4">
        <v>181</v>
      </c>
      <c r="I22" s="4">
        <v>4</v>
      </c>
      <c r="J22" s="4">
        <v>763</v>
      </c>
      <c r="K22" s="4">
        <v>788</v>
      </c>
      <c r="L22" t="str">
        <f>HYPERLINK("http://dx.doi.org/10.1007/s11098-024-02122-w","http://dx.doi.org/10.1007/s11098-024-02122-w")</f>
        <v>http://dx.doi.org/10.1007/s11098-024-02122-w</v>
      </c>
      <c r="M22" t="s">
        <v>103</v>
      </c>
    </row>
    <row r="23" spans="1:13" x14ac:dyDescent="0.25">
      <c r="A23" s="12">
        <v>142</v>
      </c>
      <c r="B23" s="12">
        <f t="shared" si="0"/>
        <v>23</v>
      </c>
      <c r="C23" t="s">
        <v>104</v>
      </c>
      <c r="D23" t="s">
        <v>105</v>
      </c>
      <c r="E23" t="s">
        <v>14</v>
      </c>
      <c r="F23" t="s">
        <v>63</v>
      </c>
      <c r="G23" s="4">
        <v>2024</v>
      </c>
      <c r="H23" s="4">
        <v>15</v>
      </c>
      <c r="I23" s="4">
        <v>3</v>
      </c>
      <c r="J23" s="4" t="s">
        <v>7</v>
      </c>
      <c r="K23" s="4" t="s">
        <v>7</v>
      </c>
      <c r="L23" t="str">
        <f>HYPERLINK("http://dx.doi.org/10.3390/rel15030375","http://dx.doi.org/10.3390/rel15030375")</f>
        <v>http://dx.doi.org/10.3390/rel15030375</v>
      </c>
      <c r="M23" t="s">
        <v>106</v>
      </c>
    </row>
    <row r="24" spans="1:13" x14ac:dyDescent="0.25">
      <c r="A24" s="12">
        <v>153</v>
      </c>
      <c r="B24" s="12">
        <f t="shared" si="0"/>
        <v>24</v>
      </c>
      <c r="C24" t="s">
        <v>107</v>
      </c>
      <c r="D24" t="s">
        <v>108</v>
      </c>
      <c r="E24" t="s">
        <v>19</v>
      </c>
      <c r="F24" t="s">
        <v>109</v>
      </c>
      <c r="G24" s="4">
        <v>2024</v>
      </c>
      <c r="H24" s="4">
        <v>11</v>
      </c>
      <c r="I24" s="4">
        <v>1</v>
      </c>
      <c r="J24" s="4" t="s">
        <v>7</v>
      </c>
      <c r="K24" s="4" t="s">
        <v>7</v>
      </c>
      <c r="L24" t="str">
        <f>HYPERLINK("http://dx.doi.org/10.1057/s41599-024-03947-w","http://dx.doi.org/10.1057/s41599-024-03947-w")</f>
        <v>http://dx.doi.org/10.1057/s41599-024-03947-w</v>
      </c>
      <c r="M24" t="s">
        <v>110</v>
      </c>
    </row>
    <row r="25" spans="1:13" x14ac:dyDescent="0.25">
      <c r="A25" s="12">
        <v>164</v>
      </c>
      <c r="B25" s="12">
        <f t="shared" si="0"/>
        <v>25</v>
      </c>
      <c r="C25" t="s">
        <v>111</v>
      </c>
      <c r="D25" t="s">
        <v>112</v>
      </c>
      <c r="E25" t="s">
        <v>113</v>
      </c>
      <c r="F25" t="s">
        <v>114</v>
      </c>
      <c r="G25" s="4">
        <v>2025</v>
      </c>
      <c r="H25" s="4">
        <v>23</v>
      </c>
      <c r="I25" s="4">
        <v>1</v>
      </c>
      <c r="J25" s="4">
        <v>104</v>
      </c>
      <c r="K25" s="4">
        <v>128</v>
      </c>
      <c r="L25" t="str">
        <f>HYPERLINK("http://dx.doi.org/10.1080/14746700.2024.2436783","http://dx.doi.org/10.1080/14746700.2024.2436783")</f>
        <v>http://dx.doi.org/10.1080/14746700.2024.2436783</v>
      </c>
      <c r="M25" t="s">
        <v>115</v>
      </c>
    </row>
    <row r="26" spans="1:13" x14ac:dyDescent="0.25">
      <c r="A26" s="12">
        <v>173</v>
      </c>
      <c r="B26" s="12">
        <f t="shared" si="0"/>
        <v>26</v>
      </c>
      <c r="C26" t="s">
        <v>116</v>
      </c>
      <c r="D26" t="s">
        <v>117</v>
      </c>
      <c r="E26" t="s">
        <v>118</v>
      </c>
      <c r="F26" t="s">
        <v>119</v>
      </c>
      <c r="G26" s="4">
        <v>2025</v>
      </c>
      <c r="H26" s="4">
        <v>71</v>
      </c>
      <c r="I26" s="4" t="s">
        <v>7</v>
      </c>
      <c r="J26" s="4">
        <v>225</v>
      </c>
      <c r="K26" s="4">
        <v>233</v>
      </c>
      <c r="L26" t="str">
        <f>HYPERLINK("http://dx.doi.org/10.1016/j.culher.2024.11.020","http://dx.doi.org/10.1016/j.culher.2024.11.020")</f>
        <v>http://dx.doi.org/10.1016/j.culher.2024.11.020</v>
      </c>
      <c r="M26" t="s">
        <v>120</v>
      </c>
    </row>
    <row r="27" spans="1:13" x14ac:dyDescent="0.25">
      <c r="A27" s="12">
        <v>184</v>
      </c>
      <c r="B27" s="12">
        <f t="shared" si="0"/>
        <v>27</v>
      </c>
      <c r="C27" t="s">
        <v>121</v>
      </c>
      <c r="D27" t="s">
        <v>1302</v>
      </c>
      <c r="E27" t="s">
        <v>122</v>
      </c>
      <c r="F27" t="s">
        <v>123</v>
      </c>
      <c r="G27" s="4">
        <v>2024</v>
      </c>
      <c r="H27" s="4">
        <v>41</v>
      </c>
      <c r="I27" s="4">
        <v>5</v>
      </c>
      <c r="J27" s="4">
        <v>393</v>
      </c>
      <c r="K27" s="4">
        <v>412</v>
      </c>
      <c r="L27" t="str">
        <f>HYPERLINK("http://dx.doi.org/10.1525/MP.2024.41.5.393","http://dx.doi.org/10.1525/MP.2024.41.5.393")</f>
        <v>http://dx.doi.org/10.1525/MP.2024.41.5.393</v>
      </c>
      <c r="M27" t="s">
        <v>124</v>
      </c>
    </row>
    <row r="28" spans="1:13" s="1" customFormat="1" x14ac:dyDescent="0.25">
      <c r="A28" s="13"/>
      <c r="B28" s="12">
        <f t="shared" si="0"/>
        <v>28</v>
      </c>
      <c r="C28" s="1" t="s">
        <v>125</v>
      </c>
      <c r="D28" s="1" t="s">
        <v>126</v>
      </c>
      <c r="E28" s="1" t="s">
        <v>127</v>
      </c>
      <c r="F28" s="1" t="s">
        <v>7</v>
      </c>
      <c r="G28" s="5">
        <v>2024</v>
      </c>
      <c r="H28" s="5">
        <v>44</v>
      </c>
      <c r="I28" s="5">
        <v>1</v>
      </c>
      <c r="J28" s="5" t="s">
        <v>7</v>
      </c>
      <c r="K28" s="5" t="s">
        <v>7</v>
      </c>
      <c r="L28" s="1" t="str">
        <f>HYPERLINK("http://dx.doi.org/10.4454/mg6wax06","http://dx.doi.org/10.4454/mg6wax06")</f>
        <v>http://dx.doi.org/10.4454/mg6wax06</v>
      </c>
      <c r="M28" s="1" t="s">
        <v>128</v>
      </c>
    </row>
    <row r="29" spans="1:13" x14ac:dyDescent="0.25">
      <c r="A29" s="12">
        <v>204</v>
      </c>
      <c r="B29" s="12">
        <v>29</v>
      </c>
      <c r="C29" t="s">
        <v>129</v>
      </c>
      <c r="D29" t="s">
        <v>130</v>
      </c>
      <c r="E29" t="s">
        <v>14</v>
      </c>
      <c r="F29" t="s">
        <v>63</v>
      </c>
      <c r="G29" s="4">
        <v>2024</v>
      </c>
      <c r="H29" s="4">
        <v>15</v>
      </c>
      <c r="I29" s="4">
        <v>3</v>
      </c>
      <c r="J29" s="4" t="s">
        <v>7</v>
      </c>
      <c r="K29" s="4" t="s">
        <v>7</v>
      </c>
      <c r="L29" t="str">
        <f>HYPERLINK("http://dx.doi.org/10.3390/rel15030271","http://dx.doi.org/10.3390/rel15030271")</f>
        <v>http://dx.doi.org/10.3390/rel15030271</v>
      </c>
      <c r="M29" t="s">
        <v>131</v>
      </c>
    </row>
    <row r="30" spans="1:13" x14ac:dyDescent="0.25">
      <c r="A30" s="12">
        <v>216</v>
      </c>
      <c r="B30" s="12">
        <f t="shared" si="0"/>
        <v>30</v>
      </c>
      <c r="C30" t="s">
        <v>132</v>
      </c>
      <c r="D30" t="s">
        <v>133</v>
      </c>
      <c r="E30" t="s">
        <v>134</v>
      </c>
      <c r="F30" t="s">
        <v>135</v>
      </c>
      <c r="G30" s="4">
        <v>2024</v>
      </c>
      <c r="H30" s="4" t="s">
        <v>7</v>
      </c>
      <c r="I30" s="4" t="s">
        <v>7</v>
      </c>
      <c r="J30" s="4" t="s">
        <v>7</v>
      </c>
      <c r="K30" s="4" t="s">
        <v>7</v>
      </c>
      <c r="L30" t="str">
        <f>HYPERLINK("http://dx.doi.org/10.1177/02632764241268174","http://dx.doi.org/10.1177/02632764241268174")</f>
        <v>http://dx.doi.org/10.1177/02632764241268174</v>
      </c>
      <c r="M30" t="s">
        <v>136</v>
      </c>
    </row>
    <row r="31" spans="1:13" x14ac:dyDescent="0.25">
      <c r="A31" s="12">
        <v>227</v>
      </c>
      <c r="B31" s="12">
        <f t="shared" si="0"/>
        <v>31</v>
      </c>
      <c r="C31" t="s">
        <v>137</v>
      </c>
      <c r="D31" t="s">
        <v>138</v>
      </c>
      <c r="E31" t="s">
        <v>139</v>
      </c>
      <c r="F31" t="s">
        <v>123</v>
      </c>
      <c r="G31" s="4">
        <v>2024</v>
      </c>
      <c r="H31" s="4">
        <v>57</v>
      </c>
      <c r="I31" s="4">
        <v>3</v>
      </c>
      <c r="J31" s="4">
        <v>293</v>
      </c>
      <c r="K31" s="4">
        <v>297</v>
      </c>
      <c r="L31" t="str">
        <f>HYPERLINK("http://dx.doi.org/10.1162/leon_a_02523","http://dx.doi.org/10.1162/leon_a_02523")</f>
        <v>http://dx.doi.org/10.1162/leon_a_02523</v>
      </c>
      <c r="M31" t="s">
        <v>140</v>
      </c>
    </row>
    <row r="32" spans="1:13" x14ac:dyDescent="0.25">
      <c r="A32" s="12">
        <v>238</v>
      </c>
      <c r="B32" s="12">
        <f t="shared" si="0"/>
        <v>32</v>
      </c>
      <c r="C32" t="s">
        <v>141</v>
      </c>
      <c r="D32" t="s">
        <v>142</v>
      </c>
      <c r="E32" t="s">
        <v>62</v>
      </c>
      <c r="F32" t="s">
        <v>89</v>
      </c>
      <c r="G32" s="4">
        <v>2024</v>
      </c>
      <c r="H32" s="4">
        <v>26</v>
      </c>
      <c r="I32" s="4">
        <v>4</v>
      </c>
      <c r="J32" s="4" t="s">
        <v>7</v>
      </c>
      <c r="K32" s="4" t="s">
        <v>7</v>
      </c>
      <c r="L32" t="str">
        <f>HYPERLINK("http://dx.doi.org/10.1007/s10676-024-09810-5","http://dx.doi.org/10.1007/s10676-024-09810-5")</f>
        <v>http://dx.doi.org/10.1007/s10676-024-09810-5</v>
      </c>
      <c r="M32" t="s">
        <v>143</v>
      </c>
    </row>
    <row r="33" spans="1:13" x14ac:dyDescent="0.25">
      <c r="A33" s="12">
        <v>247</v>
      </c>
      <c r="B33" s="12">
        <f t="shared" si="0"/>
        <v>33</v>
      </c>
      <c r="C33" t="s">
        <v>144</v>
      </c>
      <c r="D33" t="s">
        <v>145</v>
      </c>
      <c r="E33" t="s">
        <v>24</v>
      </c>
      <c r="F33" t="s">
        <v>146</v>
      </c>
      <c r="G33" s="4">
        <v>2024</v>
      </c>
      <c r="H33" s="4" t="s">
        <v>7</v>
      </c>
      <c r="I33" s="4" t="s">
        <v>7</v>
      </c>
      <c r="J33" s="4" t="s">
        <v>7</v>
      </c>
      <c r="K33" s="4" t="s">
        <v>7</v>
      </c>
      <c r="L33" t="str">
        <f>HYPERLINK("http://dx.doi.org/10.1007/s11191-024-00517-z","http://dx.doi.org/10.1007/s11191-024-00517-z")</f>
        <v>http://dx.doi.org/10.1007/s11191-024-00517-z</v>
      </c>
      <c r="M33" t="s">
        <v>147</v>
      </c>
    </row>
    <row r="34" spans="1:13" x14ac:dyDescent="0.25">
      <c r="A34" s="12">
        <v>257</v>
      </c>
      <c r="B34" s="12">
        <f t="shared" si="0"/>
        <v>34</v>
      </c>
      <c r="C34" t="s">
        <v>148</v>
      </c>
      <c r="D34" t="s">
        <v>149</v>
      </c>
      <c r="E34" t="s">
        <v>150</v>
      </c>
      <c r="F34" t="s">
        <v>151</v>
      </c>
      <c r="G34" s="4">
        <v>2024</v>
      </c>
      <c r="H34" s="4" t="s">
        <v>7</v>
      </c>
      <c r="I34" s="4" t="s">
        <v>7</v>
      </c>
      <c r="J34" s="4" t="s">
        <v>7</v>
      </c>
      <c r="K34" s="4" t="s">
        <v>7</v>
      </c>
      <c r="L34" t="str">
        <f>HYPERLINK("http://dx.doi.org/10.1093/llc/fqae064","http://dx.doi.org/10.1093/llc/fqae064")</f>
        <v>http://dx.doi.org/10.1093/llc/fqae064</v>
      </c>
      <c r="M34" t="s">
        <v>152</v>
      </c>
    </row>
    <row r="35" spans="1:13" x14ac:dyDescent="0.25">
      <c r="A35" s="12">
        <v>261</v>
      </c>
      <c r="B35" s="12">
        <f t="shared" si="0"/>
        <v>35</v>
      </c>
      <c r="C35" t="s">
        <v>153</v>
      </c>
      <c r="D35" t="s">
        <v>154</v>
      </c>
      <c r="E35" t="s">
        <v>155</v>
      </c>
      <c r="F35" t="s">
        <v>44</v>
      </c>
      <c r="G35" s="4">
        <v>2024</v>
      </c>
      <c r="H35" s="4">
        <v>43</v>
      </c>
      <c r="I35" s="4">
        <v>3</v>
      </c>
      <c r="J35" s="4">
        <v>725</v>
      </c>
      <c r="K35" s="4">
        <v>735</v>
      </c>
      <c r="L35" t="str">
        <f>HYPERLINK("http://dx.doi.org/10.1007/s11245-024-10050-x","http://dx.doi.org/10.1007/s11245-024-10050-x")</f>
        <v>http://dx.doi.org/10.1007/s11245-024-10050-x</v>
      </c>
      <c r="M35" t="s">
        <v>156</v>
      </c>
    </row>
    <row r="36" spans="1:13" x14ac:dyDescent="0.25">
      <c r="A36" s="12">
        <v>262</v>
      </c>
      <c r="B36" s="12">
        <f t="shared" si="0"/>
        <v>36</v>
      </c>
      <c r="C36" t="s">
        <v>157</v>
      </c>
      <c r="D36" t="s">
        <v>158</v>
      </c>
      <c r="E36" t="s">
        <v>62</v>
      </c>
      <c r="F36" t="s">
        <v>159</v>
      </c>
      <c r="G36" s="4">
        <v>2024</v>
      </c>
      <c r="H36" s="4">
        <v>26</v>
      </c>
      <c r="I36" s="4">
        <v>3</v>
      </c>
      <c r="J36" s="4" t="s">
        <v>7</v>
      </c>
      <c r="K36" s="4" t="s">
        <v>7</v>
      </c>
      <c r="L36" t="str">
        <f>HYPERLINK("http://dx.doi.org/10.1007/s10676-024-09788-0","http://dx.doi.org/10.1007/s10676-024-09788-0")</f>
        <v>http://dx.doi.org/10.1007/s10676-024-09788-0</v>
      </c>
      <c r="M36" t="s">
        <v>160</v>
      </c>
    </row>
    <row r="37" spans="1:13" x14ac:dyDescent="0.25">
      <c r="A37" s="12">
        <v>263</v>
      </c>
      <c r="B37" s="12">
        <f t="shared" si="0"/>
        <v>37</v>
      </c>
      <c r="C37" t="s">
        <v>161</v>
      </c>
      <c r="D37" t="s">
        <v>162</v>
      </c>
      <c r="E37" t="s">
        <v>163</v>
      </c>
      <c r="F37" t="s">
        <v>164</v>
      </c>
      <c r="G37" s="4">
        <v>2024</v>
      </c>
      <c r="H37" s="4" t="s">
        <v>7</v>
      </c>
      <c r="I37" s="4" t="s">
        <v>7</v>
      </c>
      <c r="J37" s="4" t="s">
        <v>7</v>
      </c>
      <c r="K37" s="4" t="s">
        <v>7</v>
      </c>
      <c r="L37" t="str">
        <f>HYPERLINK("http://dx.doi.org/10.1515/applirev-2024-0189","http://dx.doi.org/10.1515/applirev-2024-0189")</f>
        <v>http://dx.doi.org/10.1515/applirev-2024-0189</v>
      </c>
      <c r="M37" t="s">
        <v>165</v>
      </c>
    </row>
    <row r="38" spans="1:13" x14ac:dyDescent="0.25">
      <c r="A38" s="12">
        <v>264</v>
      </c>
      <c r="B38" s="12">
        <f t="shared" si="0"/>
        <v>38</v>
      </c>
      <c r="C38" t="s">
        <v>166</v>
      </c>
      <c r="D38" t="s">
        <v>167</v>
      </c>
      <c r="E38" t="s">
        <v>168</v>
      </c>
      <c r="F38" t="s">
        <v>169</v>
      </c>
      <c r="G38" s="4">
        <v>2024</v>
      </c>
      <c r="H38" s="4" t="s">
        <v>7</v>
      </c>
      <c r="I38" s="4">
        <v>257</v>
      </c>
      <c r="J38" s="4" t="s">
        <v>7</v>
      </c>
      <c r="K38" s="4" t="s">
        <v>7</v>
      </c>
      <c r="L38" t="s">
        <v>1303</v>
      </c>
      <c r="M38" t="s">
        <v>170</v>
      </c>
    </row>
    <row r="39" spans="1:13" s="1" customFormat="1" x14ac:dyDescent="0.25">
      <c r="A39" s="14" t="s">
        <v>1328</v>
      </c>
      <c r="B39" s="12"/>
      <c r="C39" s="1" t="s">
        <v>171</v>
      </c>
      <c r="D39" s="1" t="s">
        <v>172</v>
      </c>
      <c r="E39" s="1" t="s">
        <v>173</v>
      </c>
      <c r="F39" s="1" t="s">
        <v>174</v>
      </c>
      <c r="G39" s="5">
        <v>2024</v>
      </c>
      <c r="H39" s="5">
        <v>200</v>
      </c>
      <c r="I39" s="5">
        <v>811</v>
      </c>
      <c r="J39" s="5" t="s">
        <v>7</v>
      </c>
      <c r="K39" s="5" t="s">
        <v>7</v>
      </c>
      <c r="L39" s="1" t="str">
        <f>HYPERLINK("http://dx.doi.org/10.3989/arbor.2024.811.2569","http://dx.doi.org/10.3989/arbor.2024.811.2569")</f>
        <v>http://dx.doi.org/10.3989/arbor.2024.811.2569</v>
      </c>
      <c r="M39" s="1" t="s">
        <v>175</v>
      </c>
    </row>
    <row r="40" spans="1:13" s="1" customFormat="1" x14ac:dyDescent="0.25">
      <c r="A40" s="14" t="s">
        <v>1328</v>
      </c>
      <c r="B40" s="12"/>
      <c r="C40" s="1" t="s">
        <v>176</v>
      </c>
      <c r="D40" s="1" t="s">
        <v>177</v>
      </c>
      <c r="E40" s="1" t="s">
        <v>178</v>
      </c>
      <c r="F40" s="1" t="s">
        <v>179</v>
      </c>
      <c r="G40" s="5">
        <v>2024</v>
      </c>
      <c r="H40" s="5">
        <v>36</v>
      </c>
      <c r="I40" s="5">
        <v>2</v>
      </c>
      <c r="J40" s="5">
        <v>329</v>
      </c>
      <c r="K40" s="5">
        <v>343</v>
      </c>
      <c r="L40" s="1" t="str">
        <f>HYPERLINK("http://dx.doi.org/10.5209/aris.92891","http://dx.doi.org/10.5209/aris.92891")</f>
        <v>http://dx.doi.org/10.5209/aris.92891</v>
      </c>
      <c r="M40" s="1" t="s">
        <v>180</v>
      </c>
    </row>
    <row r="41" spans="1:13" x14ac:dyDescent="0.25">
      <c r="A41" s="12">
        <v>266</v>
      </c>
      <c r="B41" s="12">
        <v>41</v>
      </c>
      <c r="C41" t="s">
        <v>181</v>
      </c>
      <c r="D41" t="s">
        <v>182</v>
      </c>
      <c r="E41" t="s">
        <v>183</v>
      </c>
      <c r="F41" t="s">
        <v>184</v>
      </c>
      <c r="G41" s="4">
        <v>2024</v>
      </c>
      <c r="H41" s="4">
        <v>54</v>
      </c>
      <c r="I41" s="4">
        <v>3</v>
      </c>
      <c r="J41" s="4">
        <v>232</v>
      </c>
      <c r="K41" s="4">
        <v>246</v>
      </c>
      <c r="L41" t="str">
        <f>HYPERLINK("http://dx.doi.org/10.1080/02773945.2024.2343265","http://dx.doi.org/10.1080/02773945.2024.2343265")</f>
        <v>http://dx.doi.org/10.1080/02773945.2024.2343265</v>
      </c>
      <c r="M41" t="s">
        <v>185</v>
      </c>
    </row>
    <row r="42" spans="1:13" x14ac:dyDescent="0.25">
      <c r="A42" s="12">
        <v>267</v>
      </c>
      <c r="B42" s="12">
        <f t="shared" si="0"/>
        <v>42</v>
      </c>
      <c r="C42" t="s">
        <v>186</v>
      </c>
      <c r="D42" t="s">
        <v>187</v>
      </c>
      <c r="E42" t="s">
        <v>188</v>
      </c>
      <c r="F42" t="s">
        <v>159</v>
      </c>
      <c r="G42" s="4">
        <v>2024</v>
      </c>
      <c r="H42" s="4">
        <v>8</v>
      </c>
      <c r="I42" s="4">
        <v>3</v>
      </c>
      <c r="J42" s="4">
        <v>541</v>
      </c>
      <c r="K42" s="4">
        <v>553</v>
      </c>
      <c r="L42" t="s">
        <v>1304</v>
      </c>
      <c r="M42" t="s">
        <v>189</v>
      </c>
    </row>
    <row r="43" spans="1:13" x14ac:dyDescent="0.25">
      <c r="A43" s="12">
        <v>268</v>
      </c>
      <c r="B43" s="12">
        <f t="shared" si="0"/>
        <v>43</v>
      </c>
      <c r="C43" t="s">
        <v>190</v>
      </c>
      <c r="D43" t="s">
        <v>191</v>
      </c>
      <c r="E43" t="s">
        <v>14</v>
      </c>
      <c r="F43" t="s">
        <v>102</v>
      </c>
      <c r="G43" s="4">
        <v>2024</v>
      </c>
      <c r="H43" s="4">
        <v>15</v>
      </c>
      <c r="I43" s="4">
        <v>4</v>
      </c>
      <c r="J43" s="4" t="s">
        <v>7</v>
      </c>
      <c r="K43" s="4" t="s">
        <v>7</v>
      </c>
      <c r="L43" t="str">
        <f>HYPERLINK("http://dx.doi.org/10.3390/rel15040442","http://dx.doi.org/10.3390/rel15040442")</f>
        <v>http://dx.doi.org/10.3390/rel15040442</v>
      </c>
      <c r="M43" t="s">
        <v>192</v>
      </c>
    </row>
    <row r="44" spans="1:13" s="1" customFormat="1" x14ac:dyDescent="0.25">
      <c r="A44" s="14" t="s">
        <v>1328</v>
      </c>
      <c r="B44" s="12"/>
      <c r="C44" s="1" t="s">
        <v>193</v>
      </c>
      <c r="D44" s="1" t="s">
        <v>194</v>
      </c>
      <c r="E44" s="1" t="s">
        <v>33</v>
      </c>
      <c r="F44" s="1" t="s">
        <v>34</v>
      </c>
      <c r="G44" s="5">
        <v>2024</v>
      </c>
      <c r="H44" s="5">
        <v>25</v>
      </c>
      <c r="I44" s="5">
        <v>1</v>
      </c>
      <c r="J44" s="5" t="s">
        <v>7</v>
      </c>
      <c r="K44" s="5" t="s">
        <v>7</v>
      </c>
      <c r="L44" s="1" t="str">
        <f>HYPERLINK("http://dx.doi.org/10.4013/fsu.2024.251.07","http://dx.doi.org/10.4013/fsu.2024.251.07")</f>
        <v>http://dx.doi.org/10.4013/fsu.2024.251.07</v>
      </c>
      <c r="M44" s="1" t="s">
        <v>195</v>
      </c>
    </row>
    <row r="45" spans="1:13" x14ac:dyDescent="0.25">
      <c r="A45" s="12">
        <v>269</v>
      </c>
      <c r="B45" s="12">
        <v>45</v>
      </c>
      <c r="C45" t="s">
        <v>196</v>
      </c>
      <c r="D45" t="s">
        <v>197</v>
      </c>
      <c r="E45" t="s">
        <v>198</v>
      </c>
      <c r="F45" t="s">
        <v>199</v>
      </c>
      <c r="G45" s="4">
        <v>2024</v>
      </c>
      <c r="H45" s="4" t="s">
        <v>7</v>
      </c>
      <c r="I45" s="4" t="s">
        <v>7</v>
      </c>
      <c r="J45" s="4" t="s">
        <v>7</v>
      </c>
      <c r="K45" s="4" t="s">
        <v>7</v>
      </c>
      <c r="L45" t="str">
        <f>HYPERLINK("http://dx.doi.org/10.1080/1472586X.2024.2406709","http://dx.doi.org/10.1080/1472586X.2024.2406709")</f>
        <v>http://dx.doi.org/10.1080/1472586X.2024.2406709</v>
      </c>
      <c r="M45" t="s">
        <v>200</v>
      </c>
    </row>
    <row r="46" spans="1:13" x14ac:dyDescent="0.25">
      <c r="A46" s="12">
        <v>270</v>
      </c>
      <c r="B46" s="12">
        <f t="shared" si="0"/>
        <v>46</v>
      </c>
      <c r="C46" t="s">
        <v>201</v>
      </c>
      <c r="D46" t="s">
        <v>202</v>
      </c>
      <c r="E46" t="s">
        <v>203</v>
      </c>
      <c r="F46" t="s">
        <v>98</v>
      </c>
      <c r="G46" s="4">
        <v>2024</v>
      </c>
      <c r="H46" s="4">
        <v>102</v>
      </c>
      <c r="I46" s="4" t="s">
        <v>7</v>
      </c>
      <c r="J46" s="4" t="s">
        <v>7</v>
      </c>
      <c r="K46" s="4" t="s">
        <v>7</v>
      </c>
      <c r="L46" t="str">
        <f>HYPERLINK("http://dx.doi.org/10.1016/j.poetic.2024.101865","http://dx.doi.org/10.1016/j.poetic.2024.101865")</f>
        <v>http://dx.doi.org/10.1016/j.poetic.2024.101865</v>
      </c>
      <c r="M46" t="s">
        <v>204</v>
      </c>
    </row>
    <row r="47" spans="1:13" x14ac:dyDescent="0.25">
      <c r="A47" s="12">
        <v>271</v>
      </c>
      <c r="B47" s="12">
        <f t="shared" si="0"/>
        <v>47</v>
      </c>
      <c r="C47" t="s">
        <v>205</v>
      </c>
      <c r="D47" t="s">
        <v>206</v>
      </c>
      <c r="E47" t="s">
        <v>207</v>
      </c>
      <c r="F47" t="s">
        <v>208</v>
      </c>
      <c r="G47" s="4">
        <v>2024</v>
      </c>
      <c r="H47" s="4">
        <v>27</v>
      </c>
      <c r="I47" s="4">
        <v>6</v>
      </c>
      <c r="J47" s="4">
        <v>814</v>
      </c>
      <c r="K47" s="4">
        <v>830</v>
      </c>
      <c r="L47" t="str">
        <f>HYPERLINK("http://dx.doi.org/10.1177/13678779241252664","http://dx.doi.org/10.1177/13678779241252664")</f>
        <v>http://dx.doi.org/10.1177/13678779241252664</v>
      </c>
      <c r="M47" t="s">
        <v>209</v>
      </c>
    </row>
    <row r="48" spans="1:13" x14ac:dyDescent="0.25">
      <c r="A48" s="12">
        <v>272</v>
      </c>
      <c r="B48" s="12">
        <f t="shared" si="0"/>
        <v>48</v>
      </c>
      <c r="C48" t="s">
        <v>210</v>
      </c>
      <c r="D48" t="s">
        <v>211</v>
      </c>
      <c r="E48" t="s">
        <v>67</v>
      </c>
      <c r="F48" t="s">
        <v>7</v>
      </c>
      <c r="G48" s="4">
        <v>2024</v>
      </c>
      <c r="H48" s="4">
        <v>35</v>
      </c>
      <c r="I48" s="4">
        <v>2</v>
      </c>
      <c r="J48" s="4">
        <v>216</v>
      </c>
      <c r="K48" s="4">
        <v>226</v>
      </c>
      <c r="L48" t="str">
        <f>HYPERLINK("http://dx.doi.org/10.6001/fil-soc.2024.35.2.8","http://dx.doi.org/10.6001/fil-soc.2024.35.2.8")</f>
        <v>http://dx.doi.org/10.6001/fil-soc.2024.35.2.8</v>
      </c>
      <c r="M48" t="s">
        <v>212</v>
      </c>
    </row>
    <row r="49" spans="1:13" x14ac:dyDescent="0.25">
      <c r="A49" s="12">
        <v>273</v>
      </c>
      <c r="B49" s="12">
        <f t="shared" si="0"/>
        <v>49</v>
      </c>
      <c r="C49" t="s">
        <v>213</v>
      </c>
      <c r="D49" t="s">
        <v>214</v>
      </c>
      <c r="E49" t="s">
        <v>215</v>
      </c>
      <c r="F49" t="s">
        <v>208</v>
      </c>
      <c r="G49" s="4">
        <v>2024</v>
      </c>
      <c r="H49" s="4">
        <v>34</v>
      </c>
      <c r="I49" s="4">
        <v>4</v>
      </c>
      <c r="J49" s="4">
        <v>1437</v>
      </c>
      <c r="K49" s="4">
        <v>1461</v>
      </c>
      <c r="L49" t="str">
        <f>HYPERLINK("http://dx.doi.org/10.1111/ijal.12574","http://dx.doi.org/10.1111/ijal.12574")</f>
        <v>http://dx.doi.org/10.1111/ijal.12574</v>
      </c>
      <c r="M49" t="s">
        <v>216</v>
      </c>
    </row>
    <row r="50" spans="1:13" x14ac:dyDescent="0.25">
      <c r="A50" s="12">
        <v>275</v>
      </c>
      <c r="B50" s="12">
        <f t="shared" si="0"/>
        <v>50</v>
      </c>
      <c r="C50" t="s">
        <v>217</v>
      </c>
      <c r="D50" t="s">
        <v>218</v>
      </c>
      <c r="E50" t="s">
        <v>88</v>
      </c>
      <c r="F50" t="s">
        <v>89</v>
      </c>
      <c r="G50" s="4">
        <v>2024</v>
      </c>
      <c r="H50" s="4">
        <v>23</v>
      </c>
      <c r="I50" s="4">
        <v>5</v>
      </c>
      <c r="J50" s="4">
        <v>1097</v>
      </c>
      <c r="K50" s="4">
        <v>1118</v>
      </c>
      <c r="L50" t="str">
        <f>HYPERLINK("http://dx.doi.org/10.1007/s11097-024-09971-0","http://dx.doi.org/10.1007/s11097-024-09971-0")</f>
        <v>http://dx.doi.org/10.1007/s11097-024-09971-0</v>
      </c>
      <c r="M50" t="s">
        <v>219</v>
      </c>
    </row>
    <row r="51" spans="1:13" x14ac:dyDescent="0.25">
      <c r="A51" s="12">
        <v>276</v>
      </c>
      <c r="B51" s="12">
        <f t="shared" si="0"/>
        <v>51</v>
      </c>
      <c r="C51" t="s">
        <v>220</v>
      </c>
      <c r="D51" t="s">
        <v>221</v>
      </c>
      <c r="E51" t="s">
        <v>222</v>
      </c>
      <c r="F51" t="s">
        <v>223</v>
      </c>
      <c r="G51" s="4">
        <v>2024</v>
      </c>
      <c r="H51" s="4">
        <v>47</v>
      </c>
      <c r="I51" s="4">
        <v>2</v>
      </c>
      <c r="J51" s="4" t="s">
        <v>7</v>
      </c>
      <c r="K51" s="4" t="s">
        <v>7</v>
      </c>
      <c r="L51" t="str">
        <f>HYPERLINK("http://dx.doi.org/10.1353/gsr.2024.a927862","http://dx.doi.org/10.1353/gsr.2024.a927862")</f>
        <v>http://dx.doi.org/10.1353/gsr.2024.a927862</v>
      </c>
      <c r="M51" t="s">
        <v>224</v>
      </c>
    </row>
    <row r="52" spans="1:13" x14ac:dyDescent="0.25">
      <c r="A52" s="12">
        <v>277</v>
      </c>
      <c r="B52" s="12">
        <f t="shared" si="0"/>
        <v>52</v>
      </c>
      <c r="C52" t="s">
        <v>225</v>
      </c>
      <c r="D52" t="s">
        <v>226</v>
      </c>
      <c r="E52" t="s">
        <v>19</v>
      </c>
      <c r="F52" t="s">
        <v>227</v>
      </c>
      <c r="G52" s="4">
        <v>2024</v>
      </c>
      <c r="H52" s="4">
        <v>11</v>
      </c>
      <c r="I52" s="4">
        <v>1</v>
      </c>
      <c r="J52" s="4" t="s">
        <v>7</v>
      </c>
      <c r="K52" s="4" t="s">
        <v>7</v>
      </c>
      <c r="L52" t="str">
        <f>HYPERLINK("http://dx.doi.org/10.1057/s41599-024-03137-8","http://dx.doi.org/10.1057/s41599-024-03137-8")</f>
        <v>http://dx.doi.org/10.1057/s41599-024-03137-8</v>
      </c>
      <c r="M52" t="s">
        <v>228</v>
      </c>
    </row>
    <row r="53" spans="1:13" x14ac:dyDescent="0.25">
      <c r="A53" s="12">
        <v>278</v>
      </c>
      <c r="B53" s="12">
        <f t="shared" si="0"/>
        <v>53</v>
      </c>
      <c r="C53" t="s">
        <v>229</v>
      </c>
      <c r="D53" t="s">
        <v>230</v>
      </c>
      <c r="E53" t="s">
        <v>231</v>
      </c>
      <c r="F53" t="s">
        <v>7</v>
      </c>
      <c r="G53" s="4">
        <v>2024</v>
      </c>
      <c r="H53" s="4">
        <v>29</v>
      </c>
      <c r="I53" s="4">
        <v>51</v>
      </c>
      <c r="J53" s="4" t="s">
        <v>7</v>
      </c>
      <c r="K53" s="4" t="s">
        <v>7</v>
      </c>
      <c r="L53" t="str">
        <f>HYPERLINK("http://dx.doi.org/10.4995/ega.2024.20332","http://dx.doi.org/10.4995/ega.2024.20332")</f>
        <v>http://dx.doi.org/10.4995/ega.2024.20332</v>
      </c>
      <c r="M53" t="s">
        <v>232</v>
      </c>
    </row>
    <row r="54" spans="1:13" x14ac:dyDescent="0.25">
      <c r="A54" s="12">
        <v>279</v>
      </c>
      <c r="B54" s="12">
        <f t="shared" si="0"/>
        <v>54</v>
      </c>
      <c r="C54" t="s">
        <v>233</v>
      </c>
      <c r="D54" t="s">
        <v>234</v>
      </c>
      <c r="E54" t="s">
        <v>62</v>
      </c>
      <c r="F54" t="s">
        <v>123</v>
      </c>
      <c r="G54" s="4">
        <v>2024</v>
      </c>
      <c r="H54" s="4">
        <v>26</v>
      </c>
      <c r="I54" s="4">
        <v>2</v>
      </c>
      <c r="J54" s="4" t="s">
        <v>7</v>
      </c>
      <c r="K54" s="4" t="s">
        <v>7</v>
      </c>
      <c r="L54" t="str">
        <f>HYPERLINK("http://dx.doi.org/10.1007/s10676-024-09769-3","http://dx.doi.org/10.1007/s10676-024-09769-3")</f>
        <v>http://dx.doi.org/10.1007/s10676-024-09769-3</v>
      </c>
      <c r="M54" t="s">
        <v>235</v>
      </c>
    </row>
    <row r="55" spans="1:13" x14ac:dyDescent="0.25">
      <c r="A55" s="12">
        <v>280</v>
      </c>
      <c r="B55" s="12">
        <f t="shared" si="0"/>
        <v>55</v>
      </c>
      <c r="C55" t="s">
        <v>236</v>
      </c>
      <c r="D55" t="s">
        <v>237</v>
      </c>
      <c r="E55" t="s">
        <v>71</v>
      </c>
      <c r="F55" t="s">
        <v>7</v>
      </c>
      <c r="G55" s="4">
        <v>2024</v>
      </c>
      <c r="H55" s="4">
        <v>163</v>
      </c>
      <c r="I55" s="4" t="s">
        <v>7</v>
      </c>
      <c r="J55" s="4">
        <v>13</v>
      </c>
      <c r="K55" s="4">
        <v>24</v>
      </c>
      <c r="L55" t="str">
        <f>HYPERLINK("http://dx.doi.org/10.3917/soc.163.0013","http://dx.doi.org/10.3917/soc.163.0013")</f>
        <v>http://dx.doi.org/10.3917/soc.163.0013</v>
      </c>
      <c r="M55" t="s">
        <v>238</v>
      </c>
    </row>
    <row r="56" spans="1:13" x14ac:dyDescent="0.25">
      <c r="A56" s="12">
        <v>281</v>
      </c>
      <c r="B56" s="12">
        <f t="shared" si="0"/>
        <v>56</v>
      </c>
      <c r="C56" t="s">
        <v>239</v>
      </c>
      <c r="D56" t="s">
        <v>240</v>
      </c>
      <c r="E56" t="s">
        <v>241</v>
      </c>
      <c r="F56" t="s">
        <v>242</v>
      </c>
      <c r="G56" s="4">
        <v>2024</v>
      </c>
      <c r="H56" s="4" t="s">
        <v>7</v>
      </c>
      <c r="I56" s="4" t="s">
        <v>7</v>
      </c>
      <c r="J56" s="4" t="s">
        <v>7</v>
      </c>
      <c r="K56" s="4" t="s">
        <v>7</v>
      </c>
      <c r="L56" t="str">
        <f>HYPERLINK("http://dx.doi.org/10.1080/0020174X.2023.2296468","http://dx.doi.org/10.1080/0020174X.2023.2296468")</f>
        <v>http://dx.doi.org/10.1080/0020174X.2023.2296468</v>
      </c>
      <c r="M56" t="s">
        <v>243</v>
      </c>
    </row>
    <row r="57" spans="1:13" x14ac:dyDescent="0.25">
      <c r="A57" s="12">
        <v>282</v>
      </c>
      <c r="B57" s="12">
        <f t="shared" si="0"/>
        <v>57</v>
      </c>
      <c r="C57" t="s">
        <v>244</v>
      </c>
      <c r="D57" t="s">
        <v>245</v>
      </c>
      <c r="E57" t="s">
        <v>246</v>
      </c>
      <c r="F57" t="s">
        <v>247</v>
      </c>
      <c r="G57" s="4">
        <v>2024</v>
      </c>
      <c r="H57" s="4">
        <v>55</v>
      </c>
      <c r="I57" s="4">
        <v>4</v>
      </c>
      <c r="J57" s="4">
        <v>467</v>
      </c>
      <c r="K57" s="4">
        <v>484</v>
      </c>
      <c r="L57" t="str">
        <f>HYPERLINK("http://dx.doi.org/10.3138/jsp-2023-0053","http://dx.doi.org/10.3138/jsp-2023-0053")</f>
        <v>http://dx.doi.org/10.3138/jsp-2023-0053</v>
      </c>
      <c r="M57" t="s">
        <v>248</v>
      </c>
    </row>
    <row r="58" spans="1:13" x14ac:dyDescent="0.25">
      <c r="A58" s="12">
        <v>283</v>
      </c>
      <c r="B58" s="12">
        <f t="shared" si="0"/>
        <v>58</v>
      </c>
      <c r="C58" t="s">
        <v>249</v>
      </c>
      <c r="D58" t="s">
        <v>250</v>
      </c>
      <c r="E58" t="s">
        <v>251</v>
      </c>
      <c r="F58" t="s">
        <v>252</v>
      </c>
      <c r="G58" s="4">
        <v>2024</v>
      </c>
      <c r="H58" s="4" t="s">
        <v>7</v>
      </c>
      <c r="I58" s="4" t="s">
        <v>7</v>
      </c>
      <c r="J58" s="4" t="s">
        <v>7</v>
      </c>
      <c r="K58" s="4" t="s">
        <v>7</v>
      </c>
      <c r="L58" t="str">
        <f>HYPERLINK("http://dx.doi.org/10.1007/s10699-024-09956-x","http://dx.doi.org/10.1007/s10699-024-09956-x")</f>
        <v>http://dx.doi.org/10.1007/s10699-024-09956-x</v>
      </c>
      <c r="M58" t="s">
        <v>253</v>
      </c>
    </row>
    <row r="59" spans="1:13" x14ac:dyDescent="0.25">
      <c r="A59" s="12">
        <v>284</v>
      </c>
      <c r="B59" s="12">
        <f t="shared" si="0"/>
        <v>59</v>
      </c>
      <c r="C59" t="s">
        <v>254</v>
      </c>
      <c r="D59" t="s">
        <v>255</v>
      </c>
      <c r="E59" t="s">
        <v>256</v>
      </c>
      <c r="F59" t="s">
        <v>257</v>
      </c>
      <c r="G59" s="4">
        <v>2024</v>
      </c>
      <c r="H59" s="4">
        <v>43</v>
      </c>
      <c r="I59" s="4">
        <v>3</v>
      </c>
      <c r="J59" s="4">
        <v>155</v>
      </c>
      <c r="K59" s="4">
        <v>172</v>
      </c>
      <c r="L59" t="str">
        <f>HYPERLINK("http://dx.doi.org/10.1080/07350198.2024.2351723","http://dx.doi.org/10.1080/07350198.2024.2351723")</f>
        <v>http://dx.doi.org/10.1080/07350198.2024.2351723</v>
      </c>
      <c r="M59" t="s">
        <v>258</v>
      </c>
    </row>
    <row r="60" spans="1:13" x14ac:dyDescent="0.25">
      <c r="A60" s="12">
        <v>286</v>
      </c>
      <c r="B60" s="12">
        <f t="shared" si="0"/>
        <v>60</v>
      </c>
      <c r="C60" t="s">
        <v>259</v>
      </c>
      <c r="D60" t="s">
        <v>260</v>
      </c>
      <c r="E60" t="s">
        <v>71</v>
      </c>
      <c r="F60" t="s">
        <v>7</v>
      </c>
      <c r="G60" s="4">
        <v>2024</v>
      </c>
      <c r="H60" s="4">
        <v>163</v>
      </c>
      <c r="I60" s="4" t="s">
        <v>7</v>
      </c>
      <c r="J60" s="4">
        <v>73</v>
      </c>
      <c r="K60" s="4">
        <v>84</v>
      </c>
      <c r="L60" t="str">
        <f>HYPERLINK("http://dx.doi.org/10.3917/soc.163.0073","http://dx.doi.org/10.3917/soc.163.0073")</f>
        <v>http://dx.doi.org/10.3917/soc.163.0073</v>
      </c>
      <c r="M60" t="s">
        <v>261</v>
      </c>
    </row>
    <row r="61" spans="1:13" x14ac:dyDescent="0.25">
      <c r="A61" s="12">
        <v>287</v>
      </c>
      <c r="B61" s="12">
        <f t="shared" si="0"/>
        <v>61</v>
      </c>
      <c r="C61" t="s">
        <v>225</v>
      </c>
      <c r="D61" t="s">
        <v>262</v>
      </c>
      <c r="E61" t="s">
        <v>19</v>
      </c>
      <c r="F61" t="s">
        <v>263</v>
      </c>
      <c r="G61" s="4">
        <v>2024</v>
      </c>
      <c r="H61" s="4">
        <v>11</v>
      </c>
      <c r="I61" s="4">
        <v>1</v>
      </c>
      <c r="J61" s="4" t="s">
        <v>7</v>
      </c>
      <c r="K61" s="4" t="s">
        <v>7</v>
      </c>
      <c r="L61" t="str">
        <f>HYPERLINK("http://dx.doi.org/10.1057/s41599-024-02642-0","http://dx.doi.org/10.1057/s41599-024-02642-0")</f>
        <v>http://dx.doi.org/10.1057/s41599-024-02642-0</v>
      </c>
      <c r="M61" t="s">
        <v>264</v>
      </c>
    </row>
    <row r="62" spans="1:13" x14ac:dyDescent="0.25">
      <c r="A62" s="12">
        <v>288</v>
      </c>
      <c r="B62" s="12">
        <f t="shared" si="0"/>
        <v>62</v>
      </c>
      <c r="C62" t="s">
        <v>265</v>
      </c>
      <c r="D62" t="s">
        <v>266</v>
      </c>
      <c r="E62" t="s">
        <v>267</v>
      </c>
      <c r="F62" t="s">
        <v>268</v>
      </c>
      <c r="G62" s="4">
        <v>2024</v>
      </c>
      <c r="H62" s="4">
        <v>23</v>
      </c>
      <c r="I62" s="4">
        <v>68</v>
      </c>
      <c r="J62" s="4">
        <v>47</v>
      </c>
      <c r="K62" s="4">
        <v>58</v>
      </c>
      <c r="L62" t="s">
        <v>1305</v>
      </c>
      <c r="M62" t="s">
        <v>269</v>
      </c>
    </row>
    <row r="63" spans="1:13" x14ac:dyDescent="0.25">
      <c r="A63" s="12">
        <v>289</v>
      </c>
      <c r="B63" s="12">
        <f t="shared" si="0"/>
        <v>63</v>
      </c>
      <c r="C63" t="s">
        <v>270</v>
      </c>
      <c r="D63" t="s">
        <v>271</v>
      </c>
      <c r="E63" t="s">
        <v>19</v>
      </c>
      <c r="F63" t="s">
        <v>272</v>
      </c>
      <c r="G63" s="4">
        <v>2024</v>
      </c>
      <c r="H63" s="4">
        <v>11</v>
      </c>
      <c r="I63" s="4">
        <v>1</v>
      </c>
      <c r="J63" s="4" t="s">
        <v>7</v>
      </c>
      <c r="K63" s="4" t="s">
        <v>7</v>
      </c>
      <c r="L63" t="str">
        <f>HYPERLINK("http://dx.doi.org/10.1057/s41599-024-03557-6","http://dx.doi.org/10.1057/s41599-024-03557-6")</f>
        <v>http://dx.doi.org/10.1057/s41599-024-03557-6</v>
      </c>
      <c r="M63" t="s">
        <v>273</v>
      </c>
    </row>
    <row r="64" spans="1:13" x14ac:dyDescent="0.25">
      <c r="A64" s="12">
        <v>290</v>
      </c>
      <c r="B64" s="12">
        <f t="shared" si="0"/>
        <v>64</v>
      </c>
      <c r="C64" t="s">
        <v>274</v>
      </c>
      <c r="D64" t="s">
        <v>275</v>
      </c>
      <c r="E64" t="s">
        <v>276</v>
      </c>
      <c r="F64" t="s">
        <v>223</v>
      </c>
      <c r="G64" s="4">
        <v>2024</v>
      </c>
      <c r="H64" s="4">
        <v>94</v>
      </c>
      <c r="I64" s="4">
        <v>3</v>
      </c>
      <c r="J64" s="4">
        <v>6</v>
      </c>
      <c r="K64" s="4">
        <v>13</v>
      </c>
      <c r="L64" t="str">
        <f>HYPERLINK("http://dx.doi.org/10.1002/ad.3049","http://dx.doi.org/10.1002/ad.3049")</f>
        <v>http://dx.doi.org/10.1002/ad.3049</v>
      </c>
      <c r="M64" t="s">
        <v>277</v>
      </c>
    </row>
    <row r="65" spans="1:13" x14ac:dyDescent="0.25">
      <c r="A65" s="12">
        <v>291</v>
      </c>
      <c r="B65" s="12">
        <f t="shared" si="0"/>
        <v>65</v>
      </c>
      <c r="C65" t="s">
        <v>278</v>
      </c>
      <c r="D65" t="s">
        <v>279</v>
      </c>
      <c r="E65" t="s">
        <v>280</v>
      </c>
      <c r="F65" t="s">
        <v>281</v>
      </c>
      <c r="G65" s="4">
        <v>2023</v>
      </c>
      <c r="H65" s="4">
        <v>13</v>
      </c>
      <c r="I65" s="4" t="s">
        <v>282</v>
      </c>
      <c r="J65" s="4">
        <v>195</v>
      </c>
      <c r="K65" s="4">
        <v>229</v>
      </c>
      <c r="L65" t="str">
        <f>HYPERLINK("http://dx.doi.org/10.1080/20419112.2024.2409504","http://dx.doi.org/10.1080/20419112.2024.2409504")</f>
        <v>http://dx.doi.org/10.1080/20419112.2024.2409504</v>
      </c>
      <c r="M65" t="s">
        <v>283</v>
      </c>
    </row>
    <row r="66" spans="1:13" x14ac:dyDescent="0.25">
      <c r="A66" s="12">
        <v>292</v>
      </c>
      <c r="B66" s="12">
        <f t="shared" si="0"/>
        <v>66</v>
      </c>
      <c r="C66" t="s">
        <v>284</v>
      </c>
      <c r="D66" t="s">
        <v>285</v>
      </c>
      <c r="E66" t="s">
        <v>24</v>
      </c>
      <c r="F66" t="s">
        <v>286</v>
      </c>
      <c r="G66" s="4">
        <v>2024</v>
      </c>
      <c r="H66" s="4" t="s">
        <v>7</v>
      </c>
      <c r="I66" s="4" t="s">
        <v>7</v>
      </c>
      <c r="J66" s="4" t="s">
        <v>7</v>
      </c>
      <c r="K66" s="4" t="s">
        <v>7</v>
      </c>
      <c r="L66" t="str">
        <f>HYPERLINK("http://dx.doi.org/10.1007/s11191-024-00508-0","http://dx.doi.org/10.1007/s11191-024-00508-0")</f>
        <v>http://dx.doi.org/10.1007/s11191-024-00508-0</v>
      </c>
      <c r="M66" t="s">
        <v>287</v>
      </c>
    </row>
    <row r="67" spans="1:13" s="1" customFormat="1" x14ac:dyDescent="0.25">
      <c r="A67" s="13">
        <v>293</v>
      </c>
      <c r="B67" s="12">
        <f t="shared" si="0"/>
        <v>67</v>
      </c>
      <c r="C67" s="1" t="s">
        <v>288</v>
      </c>
      <c r="D67" s="1" t="s">
        <v>289</v>
      </c>
      <c r="E67" s="1" t="s">
        <v>290</v>
      </c>
      <c r="F67" s="1" t="s">
        <v>7</v>
      </c>
      <c r="G67" s="5">
        <v>2024</v>
      </c>
      <c r="H67" s="5">
        <v>47</v>
      </c>
      <c r="I67" s="5">
        <v>2</v>
      </c>
      <c r="J67" s="5" t="s">
        <v>7</v>
      </c>
      <c r="K67" s="5" t="s">
        <v>7</v>
      </c>
      <c r="L67" s="1" t="str">
        <f>HYPERLINK("http://dx.doi.org/10.1590/0101-3173.2024.v47.n3.e02400163","http://dx.doi.org/10.1590/0101-3173.2024.v47.n3.e02400163")</f>
        <v>http://dx.doi.org/10.1590/0101-3173.2024.v47.n3.e02400163</v>
      </c>
      <c r="M67" s="1" t="s">
        <v>291</v>
      </c>
    </row>
    <row r="68" spans="1:13" x14ac:dyDescent="0.25">
      <c r="A68" s="12">
        <v>294</v>
      </c>
      <c r="B68" s="12">
        <f t="shared" ref="B68:B131" si="1">B67+1</f>
        <v>68</v>
      </c>
      <c r="C68" t="s">
        <v>292</v>
      </c>
      <c r="D68" t="s">
        <v>293</v>
      </c>
      <c r="E68" t="s">
        <v>14</v>
      </c>
      <c r="F68" t="s">
        <v>223</v>
      </c>
      <c r="G68" s="4">
        <v>2024</v>
      </c>
      <c r="H68" s="4">
        <v>15</v>
      </c>
      <c r="I68" s="4">
        <v>5</v>
      </c>
      <c r="J68" s="4" t="s">
        <v>7</v>
      </c>
      <c r="K68" s="4" t="s">
        <v>7</v>
      </c>
      <c r="L68" t="str">
        <f>HYPERLINK("http://dx.doi.org/10.3390/rel15050541","http://dx.doi.org/10.3390/rel15050541")</f>
        <v>http://dx.doi.org/10.3390/rel15050541</v>
      </c>
      <c r="M68" t="s">
        <v>294</v>
      </c>
    </row>
    <row r="69" spans="1:13" x14ac:dyDescent="0.25">
      <c r="A69" s="12">
        <v>295</v>
      </c>
      <c r="B69" s="12">
        <f t="shared" si="1"/>
        <v>69</v>
      </c>
      <c r="C69" t="s">
        <v>295</v>
      </c>
      <c r="D69" t="s">
        <v>296</v>
      </c>
      <c r="E69" t="s">
        <v>297</v>
      </c>
      <c r="F69" t="s">
        <v>89</v>
      </c>
      <c r="G69" s="4">
        <v>2024</v>
      </c>
      <c r="H69" s="4">
        <v>17</v>
      </c>
      <c r="I69" s="4">
        <v>4</v>
      </c>
      <c r="J69" s="4" t="s">
        <v>7</v>
      </c>
      <c r="K69" s="4" t="s">
        <v>7</v>
      </c>
      <c r="L69" t="str">
        <f>HYPERLINK("http://dx.doi.org/10.1145/3690391","http://dx.doi.org/10.1145/3690391")</f>
        <v>http://dx.doi.org/10.1145/3690391</v>
      </c>
      <c r="M69" t="s">
        <v>298</v>
      </c>
    </row>
    <row r="70" spans="1:13" x14ac:dyDescent="0.25">
      <c r="A70" s="12">
        <v>297</v>
      </c>
      <c r="B70" s="12">
        <f t="shared" si="1"/>
        <v>70</v>
      </c>
      <c r="C70" t="s">
        <v>299</v>
      </c>
      <c r="D70" t="s">
        <v>300</v>
      </c>
      <c r="E70" t="s">
        <v>301</v>
      </c>
      <c r="F70" t="s">
        <v>208</v>
      </c>
      <c r="G70" s="4">
        <v>2024</v>
      </c>
      <c r="H70" s="4">
        <v>32</v>
      </c>
      <c r="I70" s="4">
        <v>2</v>
      </c>
      <c r="J70" s="4">
        <v>323</v>
      </c>
      <c r="K70" s="4">
        <v>353</v>
      </c>
      <c r="L70" t="str">
        <f>HYPERLINK("http://dx.doi.org/10.1163/1569206X-BJA10034","http://dx.doi.org/10.1163/1569206X-BJA10034")</f>
        <v>http://dx.doi.org/10.1163/1569206X-BJA10034</v>
      </c>
      <c r="M70" t="s">
        <v>302</v>
      </c>
    </row>
    <row r="71" spans="1:13" x14ac:dyDescent="0.25">
      <c r="A71" s="12">
        <v>298</v>
      </c>
      <c r="B71" s="12">
        <f t="shared" si="1"/>
        <v>71</v>
      </c>
      <c r="C71" t="s">
        <v>303</v>
      </c>
      <c r="D71" t="s">
        <v>304</v>
      </c>
      <c r="E71" t="s">
        <v>305</v>
      </c>
      <c r="F71" t="s">
        <v>306</v>
      </c>
      <c r="G71" s="4">
        <v>2024</v>
      </c>
      <c r="H71" s="4">
        <v>80</v>
      </c>
      <c r="I71" s="4">
        <v>1</v>
      </c>
      <c r="J71" s="4" t="s">
        <v>7</v>
      </c>
      <c r="K71" s="4" t="s">
        <v>7</v>
      </c>
      <c r="L71" t="str">
        <f>HYPERLINK("http://dx.doi.org/10.4102/hts.v80i1.10106","http://dx.doi.org/10.4102/hts.v80i1.10106")</f>
        <v>http://dx.doi.org/10.4102/hts.v80i1.10106</v>
      </c>
      <c r="M71" t="s">
        <v>307</v>
      </c>
    </row>
    <row r="72" spans="1:13" x14ac:dyDescent="0.25">
      <c r="A72" s="12">
        <v>299</v>
      </c>
      <c r="B72" s="12">
        <f t="shared" si="1"/>
        <v>72</v>
      </c>
      <c r="C72" t="s">
        <v>308</v>
      </c>
      <c r="D72" t="s">
        <v>309</v>
      </c>
      <c r="E72" t="s">
        <v>19</v>
      </c>
      <c r="F72" t="s">
        <v>310</v>
      </c>
      <c r="G72" s="4">
        <v>2024</v>
      </c>
      <c r="H72" s="4">
        <v>11</v>
      </c>
      <c r="I72" s="4">
        <v>1</v>
      </c>
      <c r="J72" s="4" t="s">
        <v>7</v>
      </c>
      <c r="K72" s="4" t="s">
        <v>7</v>
      </c>
      <c r="L72" t="str">
        <f>HYPERLINK("http://dx.doi.org/10.1057/s41599-024-02647-9","http://dx.doi.org/10.1057/s41599-024-02647-9")</f>
        <v>http://dx.doi.org/10.1057/s41599-024-02647-9</v>
      </c>
      <c r="M72" t="s">
        <v>311</v>
      </c>
    </row>
    <row r="73" spans="1:13" x14ac:dyDescent="0.25">
      <c r="A73" s="12">
        <v>300</v>
      </c>
      <c r="B73" s="12">
        <f t="shared" si="1"/>
        <v>73</v>
      </c>
      <c r="C73" t="s">
        <v>312</v>
      </c>
      <c r="D73" t="s">
        <v>313</v>
      </c>
      <c r="E73" t="s">
        <v>113</v>
      </c>
      <c r="F73" t="s">
        <v>314</v>
      </c>
      <c r="G73" s="4">
        <v>2024</v>
      </c>
      <c r="H73" s="4">
        <v>22</v>
      </c>
      <c r="I73" s="4">
        <v>2</v>
      </c>
      <c r="J73" s="4">
        <v>407</v>
      </c>
      <c r="K73" s="4">
        <v>424</v>
      </c>
      <c r="L73" t="str">
        <f>HYPERLINK("http://dx.doi.org/10.1080/14746700.2024.2351649","http://dx.doi.org/10.1080/14746700.2024.2351649")</f>
        <v>http://dx.doi.org/10.1080/14746700.2024.2351649</v>
      </c>
      <c r="M73" t="s">
        <v>315</v>
      </c>
    </row>
    <row r="74" spans="1:13" x14ac:dyDescent="0.25">
      <c r="A74" s="12">
        <v>301</v>
      </c>
      <c r="B74" s="12">
        <f t="shared" si="1"/>
        <v>74</v>
      </c>
      <c r="C74" t="s">
        <v>316</v>
      </c>
      <c r="D74" t="s">
        <v>317</v>
      </c>
      <c r="E74" t="s">
        <v>276</v>
      </c>
      <c r="F74" t="s">
        <v>15</v>
      </c>
      <c r="G74" s="4">
        <v>2024</v>
      </c>
      <c r="H74" s="4">
        <v>94</v>
      </c>
      <c r="I74" s="4">
        <v>1</v>
      </c>
      <c r="J74" s="4">
        <v>22</v>
      </c>
      <c r="K74" s="4">
        <v>29</v>
      </c>
      <c r="L74" t="str">
        <f>HYPERLINK("http://dx.doi.org/10.1002/ad.3010","http://dx.doi.org/10.1002/ad.3010")</f>
        <v>http://dx.doi.org/10.1002/ad.3010</v>
      </c>
      <c r="M74" t="s">
        <v>318</v>
      </c>
    </row>
    <row r="75" spans="1:13" x14ac:dyDescent="0.25">
      <c r="A75" s="12">
        <v>302</v>
      </c>
      <c r="B75" s="12">
        <f t="shared" si="1"/>
        <v>75</v>
      </c>
      <c r="C75" t="s">
        <v>319</v>
      </c>
      <c r="D75" t="s">
        <v>320</v>
      </c>
      <c r="E75" t="s">
        <v>246</v>
      </c>
      <c r="F75" t="s">
        <v>321</v>
      </c>
      <c r="G75" s="4">
        <v>2024</v>
      </c>
      <c r="H75" s="4">
        <v>55</v>
      </c>
      <c r="I75" s="4">
        <v>3</v>
      </c>
      <c r="J75" s="4">
        <v>337</v>
      </c>
      <c r="K75" s="4">
        <v>355</v>
      </c>
      <c r="L75" t="str">
        <f>HYPERLINK("http://dx.doi.org/10.3138/jsp-2023-0079","http://dx.doi.org/10.3138/jsp-2023-0079")</f>
        <v>http://dx.doi.org/10.3138/jsp-2023-0079</v>
      </c>
      <c r="M75" t="s">
        <v>322</v>
      </c>
    </row>
    <row r="76" spans="1:13" x14ac:dyDescent="0.25">
      <c r="A76" s="12">
        <v>303</v>
      </c>
      <c r="B76" s="12">
        <f t="shared" si="1"/>
        <v>76</v>
      </c>
      <c r="C76" t="s">
        <v>323</v>
      </c>
      <c r="D76" t="s">
        <v>324</v>
      </c>
      <c r="E76" t="s">
        <v>43</v>
      </c>
      <c r="F76" t="s">
        <v>44</v>
      </c>
      <c r="G76" s="4">
        <v>2024</v>
      </c>
      <c r="H76" s="4">
        <v>27</v>
      </c>
      <c r="I76" s="4">
        <v>4</v>
      </c>
      <c r="J76" s="4">
        <v>778</v>
      </c>
      <c r="K76" s="4">
        <v>787</v>
      </c>
      <c r="L76" t="str">
        <f>HYPERLINK("http://dx.doi.org/10.1177/13675494241236146","http://dx.doi.org/10.1177/13675494241236146")</f>
        <v>http://dx.doi.org/10.1177/13675494241236146</v>
      </c>
      <c r="M76" t="s">
        <v>325</v>
      </c>
    </row>
    <row r="77" spans="1:13" x14ac:dyDescent="0.25">
      <c r="A77" s="12">
        <v>304</v>
      </c>
      <c r="B77" s="12">
        <f t="shared" si="1"/>
        <v>77</v>
      </c>
      <c r="C77" t="s">
        <v>326</v>
      </c>
      <c r="D77" t="s">
        <v>327</v>
      </c>
      <c r="E77" t="s">
        <v>328</v>
      </c>
      <c r="F77" t="s">
        <v>63</v>
      </c>
      <c r="G77" s="4">
        <v>2024</v>
      </c>
      <c r="H77" s="4">
        <v>52</v>
      </c>
      <c r="I77" s="4">
        <v>1</v>
      </c>
      <c r="J77" s="4">
        <v>141</v>
      </c>
      <c r="K77" s="4">
        <v>160</v>
      </c>
      <c r="L77" t="str">
        <f>HYPERLINK("http://dx.doi.org/10.1007/s11406-024-00719-3","http://dx.doi.org/10.1007/s11406-024-00719-3")</f>
        <v>http://dx.doi.org/10.1007/s11406-024-00719-3</v>
      </c>
      <c r="M77" t="s">
        <v>329</v>
      </c>
    </row>
    <row r="78" spans="1:13" x14ac:dyDescent="0.25">
      <c r="A78" s="12">
        <v>305</v>
      </c>
      <c r="B78" s="12">
        <f t="shared" si="1"/>
        <v>78</v>
      </c>
      <c r="C78" t="s">
        <v>330</v>
      </c>
      <c r="D78" t="s">
        <v>331</v>
      </c>
      <c r="E78" t="s">
        <v>19</v>
      </c>
      <c r="F78" t="s">
        <v>332</v>
      </c>
      <c r="G78" s="4">
        <v>2024</v>
      </c>
      <c r="H78" s="4">
        <v>11</v>
      </c>
      <c r="I78" s="4">
        <v>1</v>
      </c>
      <c r="J78" s="4" t="s">
        <v>7</v>
      </c>
      <c r="K78" s="4" t="s">
        <v>7</v>
      </c>
      <c r="L78" t="str">
        <f>HYPERLINK("http://dx.doi.org/10.1057/s41599-024-03810-y","http://dx.doi.org/10.1057/s41599-024-03810-y")</f>
        <v>http://dx.doi.org/10.1057/s41599-024-03810-y</v>
      </c>
      <c r="M78" t="s">
        <v>333</v>
      </c>
    </row>
    <row r="79" spans="1:13" x14ac:dyDescent="0.25">
      <c r="A79" s="12">
        <v>306</v>
      </c>
      <c r="B79" s="12">
        <f t="shared" si="1"/>
        <v>79</v>
      </c>
      <c r="C79" t="s">
        <v>334</v>
      </c>
      <c r="D79" t="s">
        <v>335</v>
      </c>
      <c r="E79" t="s">
        <v>336</v>
      </c>
      <c r="F79" t="s">
        <v>337</v>
      </c>
      <c r="G79" s="4">
        <v>2024</v>
      </c>
      <c r="H79" s="4" t="s">
        <v>7</v>
      </c>
      <c r="I79" s="4" t="s">
        <v>7</v>
      </c>
      <c r="J79" s="4" t="s">
        <v>7</v>
      </c>
      <c r="K79" s="4" t="s">
        <v>7</v>
      </c>
      <c r="L79" t="str">
        <f>HYPERLINK("http://dx.doi.org/10.1080/18752160.2024.2339657","http://dx.doi.org/10.1080/18752160.2024.2339657")</f>
        <v>http://dx.doi.org/10.1080/18752160.2024.2339657</v>
      </c>
      <c r="M79" t="s">
        <v>338</v>
      </c>
    </row>
    <row r="80" spans="1:13" x14ac:dyDescent="0.25">
      <c r="A80" s="12">
        <v>308</v>
      </c>
      <c r="B80" s="12">
        <f t="shared" si="1"/>
        <v>80</v>
      </c>
      <c r="C80" t="s">
        <v>339</v>
      </c>
      <c r="D80" t="s">
        <v>340</v>
      </c>
      <c r="E80" t="s">
        <v>341</v>
      </c>
      <c r="F80" t="s">
        <v>342</v>
      </c>
      <c r="G80" s="4">
        <v>2024</v>
      </c>
      <c r="H80" s="4" t="s">
        <v>7</v>
      </c>
      <c r="I80" s="4" t="s">
        <v>7</v>
      </c>
      <c r="J80" s="4" t="s">
        <v>7</v>
      </c>
      <c r="K80" s="4" t="s">
        <v>7</v>
      </c>
      <c r="L80" t="str">
        <f>HYPERLINK("http://dx.doi.org/10.1080/13467581.2024.2343800","http://dx.doi.org/10.1080/13467581.2024.2343800")</f>
        <v>http://dx.doi.org/10.1080/13467581.2024.2343800</v>
      </c>
      <c r="M80" t="s">
        <v>343</v>
      </c>
    </row>
    <row r="81" spans="1:13" x14ac:dyDescent="0.25">
      <c r="A81" s="12">
        <v>309</v>
      </c>
      <c r="B81" s="12">
        <f t="shared" si="1"/>
        <v>81</v>
      </c>
      <c r="C81" t="s">
        <v>344</v>
      </c>
      <c r="D81" t="s">
        <v>345</v>
      </c>
      <c r="E81" t="s">
        <v>24</v>
      </c>
      <c r="F81" t="s">
        <v>346</v>
      </c>
      <c r="G81" s="4">
        <v>2024</v>
      </c>
      <c r="H81" s="4" t="s">
        <v>7</v>
      </c>
      <c r="I81" s="4" t="s">
        <v>7</v>
      </c>
      <c r="J81" s="4" t="s">
        <v>7</v>
      </c>
      <c r="K81" s="4" t="s">
        <v>7</v>
      </c>
      <c r="L81" t="str">
        <f>HYPERLINK("http://dx.doi.org/10.1007/s11191-024-00504-4","http://dx.doi.org/10.1007/s11191-024-00504-4")</f>
        <v>http://dx.doi.org/10.1007/s11191-024-00504-4</v>
      </c>
      <c r="M81" t="s">
        <v>347</v>
      </c>
    </row>
    <row r="82" spans="1:13" x14ac:dyDescent="0.25">
      <c r="A82" s="12">
        <v>310</v>
      </c>
      <c r="B82" s="12">
        <f t="shared" si="1"/>
        <v>82</v>
      </c>
      <c r="C82" t="s">
        <v>348</v>
      </c>
      <c r="D82" t="s">
        <v>349</v>
      </c>
      <c r="E82" t="s">
        <v>350</v>
      </c>
      <c r="F82" t="s">
        <v>268</v>
      </c>
      <c r="G82" s="4">
        <v>2024</v>
      </c>
      <c r="H82" s="4">
        <v>68</v>
      </c>
      <c r="I82" s="4">
        <v>3</v>
      </c>
      <c r="J82" s="4">
        <v>497</v>
      </c>
      <c r="K82" s="4">
        <v>517</v>
      </c>
      <c r="L82" t="str">
        <f>HYPERLINK("http://dx.doi.org/10.5840/philtoday202466532","http://dx.doi.org/10.5840/philtoday202466532")</f>
        <v>http://dx.doi.org/10.5840/philtoday202466532</v>
      </c>
      <c r="M82" t="s">
        <v>351</v>
      </c>
    </row>
    <row r="83" spans="1:13" x14ac:dyDescent="0.25">
      <c r="A83" s="12">
        <v>311</v>
      </c>
      <c r="B83" s="12">
        <f t="shared" si="1"/>
        <v>83</v>
      </c>
      <c r="C83" t="s">
        <v>352</v>
      </c>
      <c r="D83" t="s">
        <v>353</v>
      </c>
      <c r="E83" t="s">
        <v>14</v>
      </c>
      <c r="F83" t="s">
        <v>63</v>
      </c>
      <c r="G83" s="4">
        <v>2024</v>
      </c>
      <c r="H83" s="4">
        <v>15</v>
      </c>
      <c r="I83" s="4">
        <v>3</v>
      </c>
      <c r="J83" s="4" t="s">
        <v>7</v>
      </c>
      <c r="K83" s="4" t="s">
        <v>7</v>
      </c>
      <c r="L83" t="str">
        <f>HYPERLINK("http://dx.doi.org/10.3390/rel15030290","http://dx.doi.org/10.3390/rel15030290")</f>
        <v>http://dx.doi.org/10.3390/rel15030290</v>
      </c>
      <c r="M83" t="s">
        <v>354</v>
      </c>
    </row>
    <row r="84" spans="1:13" x14ac:dyDescent="0.25">
      <c r="A84" s="12">
        <v>312</v>
      </c>
      <c r="B84" s="12">
        <f t="shared" si="1"/>
        <v>84</v>
      </c>
      <c r="C84" t="s">
        <v>355</v>
      </c>
      <c r="D84" t="s">
        <v>356</v>
      </c>
      <c r="E84" t="s">
        <v>19</v>
      </c>
      <c r="F84" t="s">
        <v>357</v>
      </c>
      <c r="G84" s="4">
        <v>2024</v>
      </c>
      <c r="H84" s="4">
        <v>11</v>
      </c>
      <c r="I84" s="4">
        <v>1</v>
      </c>
      <c r="J84" s="4" t="s">
        <v>7</v>
      </c>
      <c r="K84" s="4" t="s">
        <v>7</v>
      </c>
      <c r="L84" t="str">
        <f>HYPERLINK("http://dx.doi.org/10.1057/s41599-024-03913-6","http://dx.doi.org/10.1057/s41599-024-03913-6")</f>
        <v>http://dx.doi.org/10.1057/s41599-024-03913-6</v>
      </c>
      <c r="M84" t="s">
        <v>358</v>
      </c>
    </row>
    <row r="85" spans="1:13" x14ac:dyDescent="0.25">
      <c r="A85" s="12">
        <v>313</v>
      </c>
      <c r="B85" s="12">
        <f t="shared" si="1"/>
        <v>85</v>
      </c>
      <c r="C85" t="s">
        <v>274</v>
      </c>
      <c r="D85" t="s">
        <v>359</v>
      </c>
      <c r="E85" t="s">
        <v>276</v>
      </c>
      <c r="F85" t="s">
        <v>223</v>
      </c>
      <c r="G85" s="4">
        <v>2024</v>
      </c>
      <c r="H85" s="4">
        <v>94</v>
      </c>
      <c r="I85" s="4">
        <v>3</v>
      </c>
      <c r="J85" s="4">
        <v>20</v>
      </c>
      <c r="K85" s="4">
        <v>29</v>
      </c>
      <c r="L85" t="str">
        <f>HYPERLINK("http://dx.doi.org/10.1002/ad.3051","http://dx.doi.org/10.1002/ad.3051")</f>
        <v>http://dx.doi.org/10.1002/ad.3051</v>
      </c>
      <c r="M85" t="s">
        <v>360</v>
      </c>
    </row>
    <row r="86" spans="1:13" x14ac:dyDescent="0.25">
      <c r="A86" s="12">
        <v>314</v>
      </c>
      <c r="B86" s="12">
        <f t="shared" si="1"/>
        <v>86</v>
      </c>
      <c r="C86" t="s">
        <v>361</v>
      </c>
      <c r="D86" t="s">
        <v>362</v>
      </c>
      <c r="E86" t="s">
        <v>113</v>
      </c>
      <c r="F86" t="s">
        <v>114</v>
      </c>
      <c r="G86" s="4">
        <v>2025</v>
      </c>
      <c r="H86" s="4">
        <v>23</v>
      </c>
      <c r="I86" s="4">
        <v>1</v>
      </c>
      <c r="J86" s="4">
        <v>147</v>
      </c>
      <c r="K86" s="4">
        <v>166</v>
      </c>
      <c r="L86" t="str">
        <f>HYPERLINK("http://dx.doi.org/10.1080/14746700.2024.2436785","http://dx.doi.org/10.1080/14746700.2024.2436785")</f>
        <v>http://dx.doi.org/10.1080/14746700.2024.2436785</v>
      </c>
      <c r="M86" t="s">
        <v>363</v>
      </c>
    </row>
    <row r="87" spans="1:13" x14ac:dyDescent="0.25">
      <c r="A87" s="12">
        <v>315</v>
      </c>
      <c r="B87" s="12">
        <f t="shared" si="1"/>
        <v>87</v>
      </c>
      <c r="C87" t="s">
        <v>364</v>
      </c>
      <c r="D87" t="s">
        <v>365</v>
      </c>
      <c r="E87" t="s">
        <v>19</v>
      </c>
      <c r="F87" t="s">
        <v>366</v>
      </c>
      <c r="G87" s="4">
        <v>2024</v>
      </c>
      <c r="H87" s="4">
        <v>11</v>
      </c>
      <c r="I87" s="4">
        <v>1</v>
      </c>
      <c r="J87" s="4" t="s">
        <v>7</v>
      </c>
      <c r="K87" s="4" t="s">
        <v>7</v>
      </c>
      <c r="L87" t="str">
        <f>HYPERLINK("http://dx.doi.org/10.1057/s41599-024-03660-8","http://dx.doi.org/10.1057/s41599-024-03660-8")</f>
        <v>http://dx.doi.org/10.1057/s41599-024-03660-8</v>
      </c>
      <c r="M87" t="s">
        <v>367</v>
      </c>
    </row>
    <row r="88" spans="1:13" x14ac:dyDescent="0.25">
      <c r="A88" s="12">
        <v>316</v>
      </c>
      <c r="B88" s="12">
        <f t="shared" si="1"/>
        <v>88</v>
      </c>
      <c r="C88" t="s">
        <v>368</v>
      </c>
      <c r="D88" t="s">
        <v>369</v>
      </c>
      <c r="E88" t="s">
        <v>19</v>
      </c>
      <c r="F88" t="s">
        <v>370</v>
      </c>
      <c r="G88" s="4">
        <v>2024</v>
      </c>
      <c r="H88" s="4">
        <v>11</v>
      </c>
      <c r="I88" s="4">
        <v>1</v>
      </c>
      <c r="J88" s="4" t="s">
        <v>7</v>
      </c>
      <c r="K88" s="4" t="s">
        <v>7</v>
      </c>
      <c r="L88" t="str">
        <f>HYPERLINK("http://dx.doi.org/10.1057/s41599-023-02565-2","http://dx.doi.org/10.1057/s41599-023-02565-2")</f>
        <v>http://dx.doi.org/10.1057/s41599-023-02565-2</v>
      </c>
      <c r="M88" t="s">
        <v>371</v>
      </c>
    </row>
    <row r="89" spans="1:13" s="1" customFormat="1" x14ac:dyDescent="0.25">
      <c r="A89" s="14" t="s">
        <v>1328</v>
      </c>
      <c r="B89" s="12"/>
      <c r="C89" s="1" t="s">
        <v>372</v>
      </c>
      <c r="D89" s="1" t="s">
        <v>373</v>
      </c>
      <c r="E89" s="1" t="s">
        <v>374</v>
      </c>
      <c r="F89" s="1" t="s">
        <v>7</v>
      </c>
      <c r="G89" s="5">
        <v>2024</v>
      </c>
      <c r="H89" s="5" t="s">
        <v>7</v>
      </c>
      <c r="I89" s="5">
        <v>4</v>
      </c>
      <c r="J89" s="5" t="s">
        <v>7</v>
      </c>
      <c r="K89" s="5" t="s">
        <v>7</v>
      </c>
      <c r="L89" s="1" t="str">
        <f>HYPERLINK("http://dx.doi.org/10.21146/0042-8744-2024-4-30-41","http://dx.doi.org/10.21146/0042-8744-2024-4-30-41")</f>
        <v>http://dx.doi.org/10.21146/0042-8744-2024-4-30-41</v>
      </c>
      <c r="M89" s="1" t="s">
        <v>375</v>
      </c>
    </row>
    <row r="90" spans="1:13" x14ac:dyDescent="0.25">
      <c r="A90" s="12">
        <v>318</v>
      </c>
      <c r="B90" s="12">
        <v>90</v>
      </c>
      <c r="C90" t="s">
        <v>376</v>
      </c>
      <c r="D90" t="s">
        <v>377</v>
      </c>
      <c r="E90" t="s">
        <v>14</v>
      </c>
      <c r="F90" t="s">
        <v>63</v>
      </c>
      <c r="G90" s="4">
        <v>2024</v>
      </c>
      <c r="H90" s="4">
        <v>15</v>
      </c>
      <c r="I90" s="4">
        <v>3</v>
      </c>
      <c r="J90" s="4" t="s">
        <v>7</v>
      </c>
      <c r="K90" s="4" t="s">
        <v>7</v>
      </c>
      <c r="L90" t="str">
        <f>HYPERLINK("http://dx.doi.org/10.3390/rel15030331","http://dx.doi.org/10.3390/rel15030331")</f>
        <v>http://dx.doi.org/10.3390/rel15030331</v>
      </c>
      <c r="M90" t="s">
        <v>378</v>
      </c>
    </row>
    <row r="91" spans="1:13" x14ac:dyDescent="0.25">
      <c r="A91" s="12">
        <v>319</v>
      </c>
      <c r="B91" s="12">
        <f t="shared" si="1"/>
        <v>91</v>
      </c>
      <c r="C91" t="s">
        <v>379</v>
      </c>
      <c r="D91" t="s">
        <v>380</v>
      </c>
      <c r="E91" t="s">
        <v>203</v>
      </c>
      <c r="F91" t="s">
        <v>98</v>
      </c>
      <c r="G91" s="4">
        <v>2025</v>
      </c>
      <c r="H91" s="4">
        <v>108</v>
      </c>
      <c r="I91" s="4" t="s">
        <v>7</v>
      </c>
      <c r="J91" s="4" t="s">
        <v>7</v>
      </c>
      <c r="K91" s="4" t="s">
        <v>7</v>
      </c>
      <c r="L91" t="str">
        <f>HYPERLINK("http://dx.doi.org/10.1016/j.poetic.2024.101966","http://dx.doi.org/10.1016/j.poetic.2024.101966")</f>
        <v>http://dx.doi.org/10.1016/j.poetic.2024.101966</v>
      </c>
      <c r="M91" t="s">
        <v>381</v>
      </c>
    </row>
    <row r="92" spans="1:13" x14ac:dyDescent="0.25">
      <c r="A92" s="12">
        <v>320</v>
      </c>
      <c r="B92" s="12">
        <f t="shared" si="1"/>
        <v>92</v>
      </c>
      <c r="C92" t="s">
        <v>382</v>
      </c>
      <c r="D92" t="s">
        <v>383</v>
      </c>
      <c r="E92" t="s">
        <v>336</v>
      </c>
      <c r="F92" t="s">
        <v>314</v>
      </c>
      <c r="G92" s="4">
        <v>2024</v>
      </c>
      <c r="H92" s="4">
        <v>18</v>
      </c>
      <c r="I92" s="4">
        <v>2</v>
      </c>
      <c r="J92" s="4">
        <v>110</v>
      </c>
      <c r="K92" s="4">
        <v>116</v>
      </c>
      <c r="L92" t="str">
        <f>HYPERLINK("http://dx.doi.org/10.1080/18752160.2024.2350771","http://dx.doi.org/10.1080/18752160.2024.2350771")</f>
        <v>http://dx.doi.org/10.1080/18752160.2024.2350771</v>
      </c>
      <c r="M92" t="s">
        <v>384</v>
      </c>
    </row>
    <row r="93" spans="1:13" x14ac:dyDescent="0.25">
      <c r="A93" s="12">
        <v>321</v>
      </c>
      <c r="B93" s="12">
        <f t="shared" si="1"/>
        <v>93</v>
      </c>
      <c r="C93" t="s">
        <v>385</v>
      </c>
      <c r="D93" t="s">
        <v>386</v>
      </c>
      <c r="E93" t="s">
        <v>387</v>
      </c>
      <c r="F93" t="s">
        <v>388</v>
      </c>
      <c r="G93" s="4">
        <v>2024</v>
      </c>
      <c r="H93" s="4" t="s">
        <v>7</v>
      </c>
      <c r="I93" s="4" t="s">
        <v>7</v>
      </c>
      <c r="J93" s="4" t="s">
        <v>7</v>
      </c>
      <c r="K93" s="4" t="s">
        <v>7</v>
      </c>
      <c r="L93" t="str">
        <f>HYPERLINK("http://dx.doi.org/10.1080/09588221.2024.2428943","http://dx.doi.org/10.1080/09588221.2024.2428943")</f>
        <v>http://dx.doi.org/10.1080/09588221.2024.2428943</v>
      </c>
      <c r="M93" t="s">
        <v>389</v>
      </c>
    </row>
    <row r="94" spans="1:13" x14ac:dyDescent="0.25">
      <c r="A94" s="12">
        <v>322</v>
      </c>
      <c r="B94" s="12">
        <f t="shared" si="1"/>
        <v>94</v>
      </c>
      <c r="C94" t="s">
        <v>390</v>
      </c>
      <c r="D94" t="s">
        <v>391</v>
      </c>
      <c r="E94" t="s">
        <v>19</v>
      </c>
      <c r="F94" t="s">
        <v>392</v>
      </c>
      <c r="G94" s="4">
        <v>2024</v>
      </c>
      <c r="H94" s="4">
        <v>11</v>
      </c>
      <c r="I94" s="4">
        <v>1</v>
      </c>
      <c r="J94" s="4" t="s">
        <v>7</v>
      </c>
      <c r="K94" s="4" t="s">
        <v>7</v>
      </c>
      <c r="L94" t="str">
        <f>HYPERLINK("http://dx.doi.org/10.1057/s41599-024-02759-2","http://dx.doi.org/10.1057/s41599-024-02759-2")</f>
        <v>http://dx.doi.org/10.1057/s41599-024-02759-2</v>
      </c>
      <c r="M94" t="s">
        <v>393</v>
      </c>
    </row>
    <row r="95" spans="1:13" x14ac:dyDescent="0.25">
      <c r="A95" s="12">
        <v>323</v>
      </c>
      <c r="B95" s="12">
        <f t="shared" si="1"/>
        <v>95</v>
      </c>
      <c r="C95" t="s">
        <v>394</v>
      </c>
      <c r="D95" t="s">
        <v>395</v>
      </c>
      <c r="E95" t="s">
        <v>19</v>
      </c>
      <c r="F95" t="s">
        <v>396</v>
      </c>
      <c r="G95" s="4">
        <v>2024</v>
      </c>
      <c r="H95" s="4">
        <v>11</v>
      </c>
      <c r="I95" s="4">
        <v>1</v>
      </c>
      <c r="J95" s="4" t="s">
        <v>7</v>
      </c>
      <c r="K95" s="4" t="s">
        <v>7</v>
      </c>
      <c r="L95" t="str">
        <f>HYPERLINK("http://dx.doi.org/10.1057/s41599-024-04018-w","http://dx.doi.org/10.1057/s41599-024-04018-w")</f>
        <v>http://dx.doi.org/10.1057/s41599-024-04018-w</v>
      </c>
      <c r="M95" t="s">
        <v>397</v>
      </c>
    </row>
    <row r="96" spans="1:13" x14ac:dyDescent="0.25">
      <c r="A96" s="12">
        <v>324</v>
      </c>
      <c r="B96" s="12">
        <f t="shared" si="1"/>
        <v>96</v>
      </c>
      <c r="C96" t="s">
        <v>398</v>
      </c>
      <c r="D96" t="s">
        <v>399</v>
      </c>
      <c r="E96" t="s">
        <v>139</v>
      </c>
      <c r="F96" t="s">
        <v>123</v>
      </c>
      <c r="G96" s="4">
        <v>2024</v>
      </c>
      <c r="H96" s="4">
        <v>57</v>
      </c>
      <c r="I96" s="4">
        <v>3</v>
      </c>
      <c r="J96" s="4" t="s">
        <v>7</v>
      </c>
      <c r="K96" s="4" t="s">
        <v>7</v>
      </c>
      <c r="L96" t="str">
        <f>HYPERLINK("http://dx.doi.org/10.1162/leon_a_02524","http://dx.doi.org/10.1162/leon_a_02524")</f>
        <v>http://dx.doi.org/10.1162/leon_a_02524</v>
      </c>
      <c r="M96" t="s">
        <v>400</v>
      </c>
    </row>
    <row r="97" spans="1:13" x14ac:dyDescent="0.25">
      <c r="A97" s="12">
        <v>325</v>
      </c>
      <c r="B97" s="12">
        <f t="shared" si="1"/>
        <v>97</v>
      </c>
      <c r="C97" t="s">
        <v>401</v>
      </c>
      <c r="D97" t="s">
        <v>402</v>
      </c>
      <c r="E97" t="s">
        <v>341</v>
      </c>
      <c r="F97" t="s">
        <v>403</v>
      </c>
      <c r="G97" s="4">
        <v>2024</v>
      </c>
      <c r="H97" s="4" t="s">
        <v>7</v>
      </c>
      <c r="I97" s="4" t="s">
        <v>7</v>
      </c>
      <c r="J97" s="4" t="s">
        <v>7</v>
      </c>
      <c r="K97" s="4" t="s">
        <v>7</v>
      </c>
      <c r="L97" t="str">
        <f>HYPERLINK("http://dx.doi.org/10.1080/13467581.2024.2421260","http://dx.doi.org/10.1080/13467581.2024.2421260")</f>
        <v>http://dx.doi.org/10.1080/13467581.2024.2421260</v>
      </c>
      <c r="M97" t="s">
        <v>404</v>
      </c>
    </row>
    <row r="98" spans="1:13" x14ac:dyDescent="0.25">
      <c r="A98" s="12">
        <v>326</v>
      </c>
      <c r="B98" s="12">
        <f t="shared" si="1"/>
        <v>98</v>
      </c>
      <c r="C98" t="s">
        <v>405</v>
      </c>
      <c r="D98" t="s">
        <v>406</v>
      </c>
      <c r="E98" t="s">
        <v>19</v>
      </c>
      <c r="F98" t="s">
        <v>310</v>
      </c>
      <c r="G98" s="4">
        <v>2024</v>
      </c>
      <c r="H98" s="4">
        <v>11</v>
      </c>
      <c r="I98" s="4">
        <v>1</v>
      </c>
      <c r="J98" s="4" t="s">
        <v>7</v>
      </c>
      <c r="K98" s="4" t="s">
        <v>7</v>
      </c>
      <c r="L98" t="str">
        <f>HYPERLINK("http://dx.doi.org/10.1057/s41599-024-02625-1","http://dx.doi.org/10.1057/s41599-024-02625-1")</f>
        <v>http://dx.doi.org/10.1057/s41599-024-02625-1</v>
      </c>
      <c r="M98" t="s">
        <v>407</v>
      </c>
    </row>
    <row r="99" spans="1:13" x14ac:dyDescent="0.25">
      <c r="A99" s="12">
        <v>327</v>
      </c>
      <c r="B99" s="12">
        <f t="shared" si="1"/>
        <v>99</v>
      </c>
      <c r="C99" t="s">
        <v>408</v>
      </c>
      <c r="D99" t="s">
        <v>409</v>
      </c>
      <c r="E99" t="s">
        <v>410</v>
      </c>
      <c r="F99" t="s">
        <v>98</v>
      </c>
      <c r="G99" s="4">
        <v>2025</v>
      </c>
      <c r="H99" s="4">
        <v>34</v>
      </c>
      <c r="I99" s="4">
        <v>2</v>
      </c>
      <c r="J99" s="4">
        <v>132</v>
      </c>
      <c r="K99" s="4">
        <v>153</v>
      </c>
      <c r="L99" t="str">
        <f>HYPERLINK("http://dx.doi.org/10.1177/09636625241268910","http://dx.doi.org/10.1177/09636625241268910")</f>
        <v>http://dx.doi.org/10.1177/09636625241268910</v>
      </c>
      <c r="M99" t="s">
        <v>411</v>
      </c>
    </row>
    <row r="100" spans="1:13" x14ac:dyDescent="0.25">
      <c r="A100" s="12">
        <v>1</v>
      </c>
      <c r="B100" s="12">
        <f t="shared" si="1"/>
        <v>100</v>
      </c>
      <c r="C100" t="s">
        <v>412</v>
      </c>
      <c r="D100" t="s">
        <v>413</v>
      </c>
      <c r="E100" t="s">
        <v>88</v>
      </c>
      <c r="F100" t="s">
        <v>89</v>
      </c>
      <c r="G100" s="4">
        <v>2024</v>
      </c>
      <c r="H100" s="4">
        <v>23</v>
      </c>
      <c r="I100" s="4">
        <v>5</v>
      </c>
      <c r="J100" s="4">
        <v>1053</v>
      </c>
      <c r="K100" s="4">
        <v>1071</v>
      </c>
      <c r="L100" t="str">
        <f>HYPERLINK("http://dx.doi.org/10.1007/s11097-024-10004-z","http://dx.doi.org/10.1007/s11097-024-10004-z")</f>
        <v>http://dx.doi.org/10.1007/s11097-024-10004-z</v>
      </c>
      <c r="M100" t="s">
        <v>414</v>
      </c>
    </row>
    <row r="101" spans="1:13" x14ac:dyDescent="0.25">
      <c r="A101" s="12">
        <v>2</v>
      </c>
      <c r="B101" s="12">
        <f t="shared" si="1"/>
        <v>101</v>
      </c>
      <c r="C101" t="s">
        <v>415</v>
      </c>
      <c r="D101" t="s">
        <v>416</v>
      </c>
      <c r="E101" t="s">
        <v>19</v>
      </c>
      <c r="F101" t="s">
        <v>417</v>
      </c>
      <c r="G101" s="4">
        <v>2024</v>
      </c>
      <c r="H101" s="4">
        <v>11</v>
      </c>
      <c r="I101" s="4">
        <v>1</v>
      </c>
      <c r="J101" s="4" t="s">
        <v>7</v>
      </c>
      <c r="K101" s="4" t="s">
        <v>7</v>
      </c>
      <c r="L101" t="str">
        <f>HYPERLINK("http://dx.doi.org/10.1057/s41599-024-04076-0","http://dx.doi.org/10.1057/s41599-024-04076-0")</f>
        <v>http://dx.doi.org/10.1057/s41599-024-04076-0</v>
      </c>
      <c r="M101" t="s">
        <v>418</v>
      </c>
    </row>
    <row r="102" spans="1:13" x14ac:dyDescent="0.25">
      <c r="A102" s="12">
        <v>3</v>
      </c>
      <c r="B102" s="12">
        <f t="shared" si="1"/>
        <v>102</v>
      </c>
      <c r="C102" t="s">
        <v>419</v>
      </c>
      <c r="D102" t="s">
        <v>420</v>
      </c>
      <c r="E102" t="s">
        <v>251</v>
      </c>
      <c r="F102" t="s">
        <v>421</v>
      </c>
      <c r="G102" s="4">
        <v>2024</v>
      </c>
      <c r="H102" s="4" t="s">
        <v>7</v>
      </c>
      <c r="I102" s="4" t="s">
        <v>7</v>
      </c>
      <c r="J102" s="4" t="s">
        <v>7</v>
      </c>
      <c r="K102" s="4" t="s">
        <v>7</v>
      </c>
      <c r="L102" t="str">
        <f>HYPERLINK("http://dx.doi.org/10.1007/s10699-024-09948-x","http://dx.doi.org/10.1007/s10699-024-09948-x")</f>
        <v>http://dx.doi.org/10.1007/s10699-024-09948-x</v>
      </c>
      <c r="M102" t="s">
        <v>422</v>
      </c>
    </row>
    <row r="103" spans="1:13" s="1" customFormat="1" x14ac:dyDescent="0.25">
      <c r="A103" s="14" t="s">
        <v>1333</v>
      </c>
      <c r="B103" s="12"/>
      <c r="C103" s="1" t="s">
        <v>423</v>
      </c>
      <c r="D103" s="1" t="s">
        <v>424</v>
      </c>
      <c r="E103" s="1" t="s">
        <v>425</v>
      </c>
      <c r="F103" s="1" t="s">
        <v>7</v>
      </c>
      <c r="G103" s="5">
        <v>2024</v>
      </c>
      <c r="H103" s="5">
        <v>16</v>
      </c>
      <c r="I103" s="5">
        <v>2</v>
      </c>
      <c r="J103" s="5">
        <v>52</v>
      </c>
      <c r="K103" s="5">
        <v>68</v>
      </c>
      <c r="L103" s="1" t="str">
        <f>HYPERLINK("http://dx.doi.org/10.24204/uPR.2024.4155","http://dx.doi.org/10.24204/uPR.2024.4155")</f>
        <v>http://dx.doi.org/10.24204/uPR.2024.4155</v>
      </c>
      <c r="M103" s="1" t="s">
        <v>426</v>
      </c>
    </row>
    <row r="104" spans="1:13" x14ac:dyDescent="0.25">
      <c r="A104" s="12">
        <v>4</v>
      </c>
      <c r="B104" s="12">
        <v>104</v>
      </c>
      <c r="C104" t="s">
        <v>427</v>
      </c>
      <c r="D104" t="s">
        <v>428</v>
      </c>
      <c r="E104" t="s">
        <v>429</v>
      </c>
      <c r="F104" t="s">
        <v>63</v>
      </c>
      <c r="G104" s="4">
        <v>2024</v>
      </c>
      <c r="H104" s="4">
        <v>68</v>
      </c>
      <c r="I104" s="4">
        <v>1</v>
      </c>
      <c r="J104" s="4">
        <v>70</v>
      </c>
      <c r="K104" s="4">
        <v>86</v>
      </c>
      <c r="L104" t="str">
        <f>HYPERLINK("http://dx.doi.org/10.1017/S1054204323000588","http://dx.doi.org/10.1017/S1054204323000588")</f>
        <v>http://dx.doi.org/10.1017/S1054204323000588</v>
      </c>
      <c r="M104" t="s">
        <v>430</v>
      </c>
    </row>
    <row r="105" spans="1:13" x14ac:dyDescent="0.25">
      <c r="A105" s="12">
        <v>5</v>
      </c>
      <c r="B105" s="12">
        <f t="shared" si="1"/>
        <v>105</v>
      </c>
      <c r="C105" t="s">
        <v>431</v>
      </c>
      <c r="D105" t="s">
        <v>432</v>
      </c>
      <c r="E105" t="s">
        <v>14</v>
      </c>
      <c r="F105" t="s">
        <v>223</v>
      </c>
      <c r="G105" s="4">
        <v>2024</v>
      </c>
      <c r="H105" s="4">
        <v>15</v>
      </c>
      <c r="I105" s="4">
        <v>5</v>
      </c>
      <c r="J105" s="4" t="s">
        <v>7</v>
      </c>
      <c r="K105" s="4" t="s">
        <v>7</v>
      </c>
      <c r="L105" t="str">
        <f>HYPERLINK("http://dx.doi.org/10.3390/rel15050623","http://dx.doi.org/10.3390/rel15050623")</f>
        <v>http://dx.doi.org/10.3390/rel15050623</v>
      </c>
      <c r="M105" t="s">
        <v>433</v>
      </c>
    </row>
    <row r="106" spans="1:13" x14ac:dyDescent="0.25">
      <c r="A106" s="12">
        <v>6</v>
      </c>
      <c r="B106" s="12">
        <f t="shared" si="1"/>
        <v>106</v>
      </c>
      <c r="C106" t="s">
        <v>434</v>
      </c>
      <c r="D106" t="s">
        <v>435</v>
      </c>
      <c r="E106" t="s">
        <v>436</v>
      </c>
      <c r="F106" t="s">
        <v>159</v>
      </c>
      <c r="G106" s="4">
        <v>2024</v>
      </c>
      <c r="H106" s="4">
        <v>36</v>
      </c>
      <c r="I106" s="4">
        <v>3</v>
      </c>
      <c r="J106" s="4">
        <v>359</v>
      </c>
      <c r="K106" s="4">
        <v>375</v>
      </c>
      <c r="L106" t="str">
        <f>HYPERLINK("http://dx.doi.org/10.1017/S0958344024000077","http://dx.doi.org/10.1017/S0958344024000077")</f>
        <v>http://dx.doi.org/10.1017/S0958344024000077</v>
      </c>
      <c r="M106" t="s">
        <v>437</v>
      </c>
    </row>
    <row r="107" spans="1:13" x14ac:dyDescent="0.25">
      <c r="A107" s="12">
        <v>7</v>
      </c>
      <c r="B107" s="12">
        <f t="shared" si="1"/>
        <v>107</v>
      </c>
      <c r="C107" t="s">
        <v>438</v>
      </c>
      <c r="D107" t="s">
        <v>439</v>
      </c>
      <c r="E107" t="s">
        <v>67</v>
      </c>
      <c r="F107" t="s">
        <v>7</v>
      </c>
      <c r="G107" s="4">
        <v>2024</v>
      </c>
      <c r="H107" s="4">
        <v>35</v>
      </c>
      <c r="I107" s="4">
        <v>2</v>
      </c>
      <c r="J107" s="4">
        <v>54</v>
      </c>
      <c r="K107" s="4">
        <v>63</v>
      </c>
      <c r="L107" t="str">
        <f>HYPERLINK("http://dx.doi.org/10.6001/fil-soc.2024.35.2","http://dx.doi.org/10.6001/fil-soc.2024.35.2")</f>
        <v>http://dx.doi.org/10.6001/fil-soc.2024.35.2</v>
      </c>
      <c r="M107" t="s">
        <v>440</v>
      </c>
    </row>
    <row r="108" spans="1:13" s="1" customFormat="1" x14ac:dyDescent="0.25">
      <c r="A108" s="13"/>
      <c r="B108" s="12">
        <f t="shared" si="1"/>
        <v>108</v>
      </c>
      <c r="C108" s="1" t="s">
        <v>441</v>
      </c>
      <c r="D108" s="1" t="s">
        <v>442</v>
      </c>
      <c r="E108" s="1" t="s">
        <v>443</v>
      </c>
      <c r="F108" s="1" t="s">
        <v>444</v>
      </c>
      <c r="G108" s="5">
        <v>2024</v>
      </c>
      <c r="H108" s="5" t="s">
        <v>7</v>
      </c>
      <c r="I108" s="5">
        <v>529</v>
      </c>
      <c r="J108" s="5">
        <v>35</v>
      </c>
      <c r="K108" s="5">
        <v>61</v>
      </c>
      <c r="L108" s="1" t="str">
        <f>HYPERLINK("http://dx.doi.org/10.29393/AT529-2AFCS30002","http://dx.doi.org/10.29393/AT529-2AFCS30002")</f>
        <v>http://dx.doi.org/10.29393/AT529-2AFCS30002</v>
      </c>
      <c r="M108" s="1" t="s">
        <v>445</v>
      </c>
    </row>
    <row r="109" spans="1:13" x14ac:dyDescent="0.25">
      <c r="A109" s="12">
        <v>8</v>
      </c>
      <c r="B109" s="12">
        <f t="shared" si="1"/>
        <v>109</v>
      </c>
      <c r="C109" t="s">
        <v>446</v>
      </c>
      <c r="D109" t="s">
        <v>447</v>
      </c>
      <c r="E109" t="s">
        <v>33</v>
      </c>
      <c r="F109" t="s">
        <v>34</v>
      </c>
      <c r="G109" s="4">
        <v>2024</v>
      </c>
      <c r="H109" s="4">
        <v>25</v>
      </c>
      <c r="I109" s="4">
        <v>1</v>
      </c>
      <c r="J109" s="4" t="s">
        <v>7</v>
      </c>
      <c r="K109" s="4" t="s">
        <v>7</v>
      </c>
      <c r="L109" t="str">
        <f>HYPERLINK("http://dx.doi.org/10.4013/fsu.2024.251.10","http://dx.doi.org/10.4013/fsu.2024.251.10")</f>
        <v>http://dx.doi.org/10.4013/fsu.2024.251.10</v>
      </c>
      <c r="M109" t="s">
        <v>448</v>
      </c>
    </row>
    <row r="110" spans="1:13" x14ac:dyDescent="0.25">
      <c r="A110" s="12">
        <v>10</v>
      </c>
      <c r="B110" s="12">
        <f t="shared" si="1"/>
        <v>110</v>
      </c>
      <c r="C110" t="s">
        <v>449</v>
      </c>
      <c r="D110" t="s">
        <v>450</v>
      </c>
      <c r="E110" t="s">
        <v>451</v>
      </c>
      <c r="F110" t="s">
        <v>314</v>
      </c>
      <c r="G110" s="4">
        <v>2024</v>
      </c>
      <c r="H110" s="4">
        <v>18</v>
      </c>
      <c r="I110" s="4">
        <v>2</v>
      </c>
      <c r="J110" s="4">
        <v>148</v>
      </c>
      <c r="K110" s="4">
        <v>173</v>
      </c>
      <c r="L110" t="str">
        <f>HYPERLINK("http://dx.doi.org/10.1080/1750399X.2024.2344942","http://dx.doi.org/10.1080/1750399X.2024.2344942")</f>
        <v>http://dx.doi.org/10.1080/1750399X.2024.2344942</v>
      </c>
      <c r="M110" t="s">
        <v>452</v>
      </c>
    </row>
    <row r="111" spans="1:13" x14ac:dyDescent="0.25">
      <c r="A111" s="12">
        <v>11</v>
      </c>
      <c r="B111" s="12">
        <f t="shared" si="1"/>
        <v>111</v>
      </c>
      <c r="C111" t="s">
        <v>453</v>
      </c>
      <c r="D111" t="s">
        <v>454</v>
      </c>
      <c r="E111" t="s">
        <v>19</v>
      </c>
      <c r="F111" t="s">
        <v>455</v>
      </c>
      <c r="G111" s="4">
        <v>2024</v>
      </c>
      <c r="H111" s="4">
        <v>11</v>
      </c>
      <c r="I111" s="4">
        <v>1</v>
      </c>
      <c r="J111" s="4" t="s">
        <v>7</v>
      </c>
      <c r="K111" s="4" t="s">
        <v>7</v>
      </c>
      <c r="L111" t="str">
        <f>HYPERLINK("http://dx.doi.org/10.1057/s41599-023-02464-6","http://dx.doi.org/10.1057/s41599-023-02464-6")</f>
        <v>http://dx.doi.org/10.1057/s41599-023-02464-6</v>
      </c>
      <c r="M111" t="s">
        <v>456</v>
      </c>
    </row>
    <row r="112" spans="1:13" s="1" customFormat="1" x14ac:dyDescent="0.25">
      <c r="A112" s="14" t="s">
        <v>1328</v>
      </c>
      <c r="B112" s="12"/>
      <c r="C112" s="1" t="s">
        <v>457</v>
      </c>
      <c r="D112" s="1" t="s">
        <v>458</v>
      </c>
      <c r="E112" s="1" t="s">
        <v>459</v>
      </c>
      <c r="F112" s="1" t="s">
        <v>7</v>
      </c>
      <c r="G112" s="5">
        <v>2024</v>
      </c>
      <c r="H112" s="5">
        <v>49</v>
      </c>
      <c r="I112" s="5">
        <v>1</v>
      </c>
      <c r="J112" s="5" t="s">
        <v>7</v>
      </c>
      <c r="K112" s="5" t="s">
        <v>7</v>
      </c>
      <c r="L112" s="1" t="str">
        <f>HYPERLINK("http://dx.doi.org/10.12857/AZP.910490120-3","http://dx.doi.org/10.12857/AZP.910490120-3")</f>
        <v>http://dx.doi.org/10.12857/AZP.910490120-3</v>
      </c>
      <c r="M112" s="1" t="s">
        <v>460</v>
      </c>
    </row>
    <row r="113" spans="1:13" x14ac:dyDescent="0.25">
      <c r="A113" s="12">
        <v>12</v>
      </c>
      <c r="B113" s="12">
        <v>113</v>
      </c>
      <c r="C113" t="s">
        <v>461</v>
      </c>
      <c r="D113" t="s">
        <v>462</v>
      </c>
      <c r="E113" t="s">
        <v>19</v>
      </c>
      <c r="F113" t="s">
        <v>463</v>
      </c>
      <c r="G113" s="4">
        <v>2024</v>
      </c>
      <c r="H113" s="4">
        <v>11</v>
      </c>
      <c r="I113" s="4">
        <v>1</v>
      </c>
      <c r="J113" s="4" t="s">
        <v>7</v>
      </c>
      <c r="K113" s="4" t="s">
        <v>7</v>
      </c>
      <c r="L113" t="str">
        <f>HYPERLINK("http://dx.doi.org/10.1057/s41599-024-02646-w","http://dx.doi.org/10.1057/s41599-024-02646-w")</f>
        <v>http://dx.doi.org/10.1057/s41599-024-02646-w</v>
      </c>
      <c r="M113" t="s">
        <v>464</v>
      </c>
    </row>
    <row r="114" spans="1:13" x14ac:dyDescent="0.25">
      <c r="A114" s="12">
        <v>13</v>
      </c>
      <c r="B114" s="12">
        <f t="shared" si="1"/>
        <v>114</v>
      </c>
      <c r="C114" t="s">
        <v>465</v>
      </c>
      <c r="D114" t="s">
        <v>466</v>
      </c>
      <c r="E114" t="s">
        <v>467</v>
      </c>
      <c r="F114" t="s">
        <v>468</v>
      </c>
      <c r="G114" s="4">
        <v>2024</v>
      </c>
      <c r="H114" s="4">
        <v>61</v>
      </c>
      <c r="I114" s="4">
        <v>4</v>
      </c>
      <c r="J114" s="4">
        <v>301</v>
      </c>
      <c r="K114" s="4">
        <v>307</v>
      </c>
      <c r="L114" t="s">
        <v>1306</v>
      </c>
      <c r="M114" t="s">
        <v>469</v>
      </c>
    </row>
    <row r="115" spans="1:13" x14ac:dyDescent="0.25">
      <c r="A115" s="12">
        <v>14</v>
      </c>
      <c r="B115" s="12">
        <f t="shared" si="1"/>
        <v>115</v>
      </c>
      <c r="C115" t="s">
        <v>470</v>
      </c>
      <c r="D115" t="s">
        <v>471</v>
      </c>
      <c r="E115" t="s">
        <v>19</v>
      </c>
      <c r="F115" t="s">
        <v>472</v>
      </c>
      <c r="G115" s="4">
        <v>2024</v>
      </c>
      <c r="H115" s="4">
        <v>11</v>
      </c>
      <c r="I115" s="4">
        <v>1</v>
      </c>
      <c r="J115" s="4" t="s">
        <v>7</v>
      </c>
      <c r="K115" s="4" t="s">
        <v>7</v>
      </c>
      <c r="L115" t="str">
        <f>HYPERLINK("http://dx.doi.org/10.1057/s41599-024-03277-x","http://dx.doi.org/10.1057/s41599-024-03277-x")</f>
        <v>http://dx.doi.org/10.1057/s41599-024-03277-x</v>
      </c>
      <c r="M115" t="s">
        <v>473</v>
      </c>
    </row>
    <row r="116" spans="1:13" x14ac:dyDescent="0.25">
      <c r="A116" s="12">
        <v>15</v>
      </c>
      <c r="B116" s="12">
        <f t="shared" si="1"/>
        <v>116</v>
      </c>
      <c r="C116" t="s">
        <v>474</v>
      </c>
      <c r="D116" t="s">
        <v>475</v>
      </c>
      <c r="E116" t="s">
        <v>80</v>
      </c>
      <c r="F116" t="s">
        <v>476</v>
      </c>
      <c r="G116" s="4">
        <v>2024</v>
      </c>
      <c r="H116" s="4" t="s">
        <v>7</v>
      </c>
      <c r="I116" s="4" t="s">
        <v>7</v>
      </c>
      <c r="J116" s="4" t="s">
        <v>7</v>
      </c>
      <c r="K116" s="4" t="s">
        <v>7</v>
      </c>
      <c r="L116" t="str">
        <f>HYPERLINK("http://dx.doi.org/10.1007/s11098-024-02099-6","http://dx.doi.org/10.1007/s11098-024-02099-6")</f>
        <v>http://dx.doi.org/10.1007/s11098-024-02099-6</v>
      </c>
      <c r="M116" t="s">
        <v>477</v>
      </c>
    </row>
    <row r="117" spans="1:13" x14ac:dyDescent="0.25">
      <c r="A117" s="12">
        <v>16</v>
      </c>
      <c r="B117" s="12">
        <f t="shared" si="1"/>
        <v>117</v>
      </c>
      <c r="C117" t="s">
        <v>478</v>
      </c>
      <c r="D117" t="s">
        <v>479</v>
      </c>
      <c r="E117" t="s">
        <v>19</v>
      </c>
      <c r="F117" t="s">
        <v>480</v>
      </c>
      <c r="G117" s="4">
        <v>2024</v>
      </c>
      <c r="H117" s="4">
        <v>11</v>
      </c>
      <c r="I117" s="4">
        <v>1</v>
      </c>
      <c r="J117" s="4" t="s">
        <v>7</v>
      </c>
      <c r="K117" s="4" t="s">
        <v>7</v>
      </c>
      <c r="L117" t="str">
        <f>HYPERLINK("http://dx.doi.org/10.1057/s41599-024-03432-4","http://dx.doi.org/10.1057/s41599-024-03432-4")</f>
        <v>http://dx.doi.org/10.1057/s41599-024-03432-4</v>
      </c>
      <c r="M117" t="s">
        <v>481</v>
      </c>
    </row>
    <row r="118" spans="1:13" x14ac:dyDescent="0.25">
      <c r="A118" s="12">
        <v>17</v>
      </c>
      <c r="B118" s="12">
        <f t="shared" si="1"/>
        <v>118</v>
      </c>
      <c r="C118" t="s">
        <v>482</v>
      </c>
      <c r="D118" t="s">
        <v>483</v>
      </c>
      <c r="E118" t="s">
        <v>14</v>
      </c>
      <c r="F118" t="s">
        <v>98</v>
      </c>
      <c r="G118" s="4">
        <v>2024</v>
      </c>
      <c r="H118" s="4">
        <v>15</v>
      </c>
      <c r="I118" s="4">
        <v>2</v>
      </c>
      <c r="J118" s="4" t="s">
        <v>7</v>
      </c>
      <c r="K118" s="4" t="s">
        <v>7</v>
      </c>
      <c r="L118" t="str">
        <f>HYPERLINK("http://dx.doi.org/10.3390/rel15020234","http://dx.doi.org/10.3390/rel15020234")</f>
        <v>http://dx.doi.org/10.3390/rel15020234</v>
      </c>
      <c r="M118" t="s">
        <v>484</v>
      </c>
    </row>
    <row r="119" spans="1:13" x14ac:dyDescent="0.25">
      <c r="A119" s="12">
        <v>18</v>
      </c>
      <c r="B119" s="12">
        <f t="shared" si="1"/>
        <v>119</v>
      </c>
      <c r="C119" t="s">
        <v>485</v>
      </c>
      <c r="D119" t="s">
        <v>486</v>
      </c>
      <c r="E119" t="s">
        <v>19</v>
      </c>
      <c r="F119" t="s">
        <v>487</v>
      </c>
      <c r="G119" s="4">
        <v>2024</v>
      </c>
      <c r="H119" s="4">
        <v>11</v>
      </c>
      <c r="I119" s="4">
        <v>1</v>
      </c>
      <c r="J119" s="4" t="s">
        <v>7</v>
      </c>
      <c r="K119" s="4" t="s">
        <v>7</v>
      </c>
      <c r="L119" t="str">
        <f>HYPERLINK("http://dx.doi.org/10.1057/s41599-024-04120-z","http://dx.doi.org/10.1057/s41599-024-04120-z")</f>
        <v>http://dx.doi.org/10.1057/s41599-024-04120-z</v>
      </c>
      <c r="M119" t="s">
        <v>488</v>
      </c>
    </row>
    <row r="120" spans="1:13" x14ac:dyDescent="0.25">
      <c r="A120" s="12">
        <v>20</v>
      </c>
      <c r="B120" s="12">
        <f t="shared" si="1"/>
        <v>120</v>
      </c>
      <c r="C120" t="s">
        <v>489</v>
      </c>
      <c r="D120" t="s">
        <v>490</v>
      </c>
      <c r="E120" t="s">
        <v>491</v>
      </c>
      <c r="F120" t="s">
        <v>492</v>
      </c>
      <c r="G120" s="4">
        <v>2024</v>
      </c>
      <c r="H120" s="4">
        <v>37</v>
      </c>
      <c r="I120" s="4">
        <v>2</v>
      </c>
      <c r="J120" s="4">
        <v>226</v>
      </c>
      <c r="K120" s="4">
        <v>252</v>
      </c>
      <c r="L120" t="str">
        <f>HYPERLINK("http://dx.doi.org/10.1093/ijl/ecae001","http://dx.doi.org/10.1093/ijl/ecae001")</f>
        <v>http://dx.doi.org/10.1093/ijl/ecae001</v>
      </c>
      <c r="M120" t="s">
        <v>493</v>
      </c>
    </row>
    <row r="121" spans="1:13" x14ac:dyDescent="0.25">
      <c r="A121" s="12">
        <v>21</v>
      </c>
      <c r="B121" s="12">
        <f t="shared" si="1"/>
        <v>121</v>
      </c>
      <c r="C121" t="s">
        <v>494</v>
      </c>
      <c r="D121" t="s">
        <v>495</v>
      </c>
      <c r="E121" t="s">
        <v>387</v>
      </c>
      <c r="F121" t="s">
        <v>496</v>
      </c>
      <c r="G121" s="4">
        <v>2024</v>
      </c>
      <c r="H121" s="4" t="s">
        <v>7</v>
      </c>
      <c r="I121" s="4" t="s">
        <v>7</v>
      </c>
      <c r="J121" s="4" t="s">
        <v>7</v>
      </c>
      <c r="K121" s="4" t="s">
        <v>7</v>
      </c>
      <c r="L121" t="str">
        <f>HYPERLINK("http://dx.doi.org/10.1080/09588221.2024.2374772","http://dx.doi.org/10.1080/09588221.2024.2374772")</f>
        <v>http://dx.doi.org/10.1080/09588221.2024.2374772</v>
      </c>
      <c r="M121" t="s">
        <v>497</v>
      </c>
    </row>
    <row r="122" spans="1:13" x14ac:dyDescent="0.25">
      <c r="A122" s="12">
        <v>22</v>
      </c>
      <c r="B122" s="12">
        <f t="shared" si="1"/>
        <v>122</v>
      </c>
      <c r="C122" t="s">
        <v>498</v>
      </c>
      <c r="D122" t="s">
        <v>499</v>
      </c>
      <c r="E122" t="s">
        <v>14</v>
      </c>
      <c r="F122" t="s">
        <v>208</v>
      </c>
      <c r="G122" s="4">
        <v>2024</v>
      </c>
      <c r="H122" s="4">
        <v>15</v>
      </c>
      <c r="I122" s="4">
        <v>11</v>
      </c>
      <c r="J122" s="4" t="s">
        <v>7</v>
      </c>
      <c r="K122" s="4" t="s">
        <v>7</v>
      </c>
      <c r="L122" t="str">
        <f>HYPERLINK("http://dx.doi.org/10.3390/rel15111300","http://dx.doi.org/10.3390/rel15111300")</f>
        <v>http://dx.doi.org/10.3390/rel15111300</v>
      </c>
      <c r="M122" t="s">
        <v>500</v>
      </c>
    </row>
    <row r="123" spans="1:13" x14ac:dyDescent="0.25">
      <c r="A123" s="12">
        <v>23</v>
      </c>
      <c r="B123" s="12">
        <f t="shared" si="1"/>
        <v>123</v>
      </c>
      <c r="C123" t="s">
        <v>501</v>
      </c>
      <c r="D123" t="s">
        <v>502</v>
      </c>
      <c r="E123" t="s">
        <v>19</v>
      </c>
      <c r="F123" t="s">
        <v>503</v>
      </c>
      <c r="G123" s="4">
        <v>2024</v>
      </c>
      <c r="H123" s="4">
        <v>11</v>
      </c>
      <c r="I123" s="4">
        <v>1</v>
      </c>
      <c r="J123" s="4" t="s">
        <v>7</v>
      </c>
      <c r="K123" s="4" t="s">
        <v>7</v>
      </c>
      <c r="L123" t="str">
        <f>HYPERLINK("http://dx.doi.org/10.1057/s41599-024-03839-z","http://dx.doi.org/10.1057/s41599-024-03839-z")</f>
        <v>http://dx.doi.org/10.1057/s41599-024-03839-z</v>
      </c>
      <c r="M123" t="s">
        <v>504</v>
      </c>
    </row>
    <row r="124" spans="1:13" x14ac:dyDescent="0.25">
      <c r="A124" s="12">
        <v>24</v>
      </c>
      <c r="B124" s="12">
        <f t="shared" si="1"/>
        <v>124</v>
      </c>
      <c r="C124" t="s">
        <v>505</v>
      </c>
      <c r="D124" t="s">
        <v>506</v>
      </c>
      <c r="E124" t="s">
        <v>507</v>
      </c>
      <c r="F124" t="s">
        <v>7</v>
      </c>
      <c r="G124" s="4">
        <v>2024</v>
      </c>
      <c r="H124" s="4">
        <v>38</v>
      </c>
      <c r="I124" s="4">
        <v>1</v>
      </c>
      <c r="J124" s="4">
        <v>62</v>
      </c>
      <c r="K124" s="4">
        <v>82</v>
      </c>
      <c r="L124" t="str">
        <f>HYPERLINK("http://dx.doi.org/10.5325/jspecphil.38.1.0062","http://dx.doi.org/10.5325/jspecphil.38.1.0062")</f>
        <v>http://dx.doi.org/10.5325/jspecphil.38.1.0062</v>
      </c>
      <c r="M124" t="s">
        <v>508</v>
      </c>
    </row>
    <row r="125" spans="1:13" x14ac:dyDescent="0.25">
      <c r="A125" s="12">
        <v>25</v>
      </c>
      <c r="B125" s="12">
        <f t="shared" si="1"/>
        <v>125</v>
      </c>
      <c r="C125" t="s">
        <v>509</v>
      </c>
      <c r="D125" t="s">
        <v>510</v>
      </c>
      <c r="E125" t="s">
        <v>511</v>
      </c>
      <c r="F125" t="s">
        <v>512</v>
      </c>
      <c r="G125" s="4">
        <v>2024</v>
      </c>
      <c r="H125" s="4">
        <v>45</v>
      </c>
      <c r="I125" s="4">
        <v>2</v>
      </c>
      <c r="J125" s="4">
        <v>283</v>
      </c>
      <c r="K125" s="4">
        <v>290</v>
      </c>
      <c r="L125" t="str">
        <f>HYPERLINK("http://dx.doi.org/10.1215/03335372-11092911","http://dx.doi.org/10.1215/03335372-11092911")</f>
        <v>http://dx.doi.org/10.1215/03335372-11092911</v>
      </c>
      <c r="M125" t="s">
        <v>513</v>
      </c>
    </row>
    <row r="126" spans="1:13" x14ac:dyDescent="0.25">
      <c r="A126" s="12">
        <v>26</v>
      </c>
      <c r="B126" s="12">
        <f t="shared" si="1"/>
        <v>126</v>
      </c>
      <c r="C126" t="s">
        <v>514</v>
      </c>
      <c r="D126" t="s">
        <v>515</v>
      </c>
      <c r="E126" t="s">
        <v>516</v>
      </c>
      <c r="F126" t="s">
        <v>7</v>
      </c>
      <c r="G126" s="4">
        <v>2024</v>
      </c>
      <c r="H126" s="4">
        <v>38</v>
      </c>
      <c r="I126" s="4">
        <v>2</v>
      </c>
      <c r="J126" s="4">
        <v>275</v>
      </c>
      <c r="K126" s="4">
        <v>295</v>
      </c>
      <c r="L126" t="str">
        <f>HYPERLINK("http://dx.doi.org/10.21464/sp38203","http://dx.doi.org/10.21464/sp38203")</f>
        <v>http://dx.doi.org/10.21464/sp38203</v>
      </c>
      <c r="M126" t="s">
        <v>517</v>
      </c>
    </row>
    <row r="127" spans="1:13" x14ac:dyDescent="0.25">
      <c r="A127" s="12">
        <v>27</v>
      </c>
      <c r="B127" s="12">
        <f t="shared" si="1"/>
        <v>127</v>
      </c>
      <c r="C127" t="s">
        <v>518</v>
      </c>
      <c r="D127" t="s">
        <v>519</v>
      </c>
      <c r="E127" t="s">
        <v>19</v>
      </c>
      <c r="F127" t="s">
        <v>520</v>
      </c>
      <c r="G127" s="4">
        <v>2024</v>
      </c>
      <c r="H127" s="4">
        <v>11</v>
      </c>
      <c r="I127" s="4">
        <v>1</v>
      </c>
      <c r="J127" s="4" t="s">
        <v>7</v>
      </c>
      <c r="K127" s="4" t="s">
        <v>7</v>
      </c>
      <c r="L127" t="str">
        <f>HYPERLINK("http://dx.doi.org/10.1057/s41599-024-04168-x","http://dx.doi.org/10.1057/s41599-024-04168-x")</f>
        <v>http://dx.doi.org/10.1057/s41599-024-04168-x</v>
      </c>
      <c r="M127" t="s">
        <v>521</v>
      </c>
    </row>
    <row r="128" spans="1:13" x14ac:dyDescent="0.25">
      <c r="A128" s="12">
        <v>28</v>
      </c>
      <c r="B128" s="12">
        <f t="shared" si="1"/>
        <v>128</v>
      </c>
      <c r="C128" t="s">
        <v>522</v>
      </c>
      <c r="D128" t="s">
        <v>523</v>
      </c>
      <c r="E128" t="s">
        <v>24</v>
      </c>
      <c r="F128" t="s">
        <v>524</v>
      </c>
      <c r="G128" s="4">
        <v>2024</v>
      </c>
      <c r="H128" s="4" t="s">
        <v>7</v>
      </c>
      <c r="I128" s="4" t="s">
        <v>7</v>
      </c>
      <c r="J128" s="4" t="s">
        <v>7</v>
      </c>
      <c r="K128" s="4" t="s">
        <v>7</v>
      </c>
      <c r="L128" t="str">
        <f>HYPERLINK("http://dx.doi.org/10.1007/s11191-024-00534-y","http://dx.doi.org/10.1007/s11191-024-00534-y")</f>
        <v>http://dx.doi.org/10.1007/s11191-024-00534-y</v>
      </c>
      <c r="M128" t="s">
        <v>525</v>
      </c>
    </row>
    <row r="129" spans="1:13" x14ac:dyDescent="0.25">
      <c r="A129" s="12">
        <v>29</v>
      </c>
      <c r="B129" s="12">
        <f t="shared" si="1"/>
        <v>129</v>
      </c>
      <c r="C129" t="s">
        <v>526</v>
      </c>
      <c r="D129" t="s">
        <v>527</v>
      </c>
      <c r="E129" t="s">
        <v>215</v>
      </c>
      <c r="F129" t="s">
        <v>528</v>
      </c>
      <c r="G129" s="4">
        <v>2024</v>
      </c>
      <c r="H129" s="4" t="s">
        <v>7</v>
      </c>
      <c r="I129" s="4" t="s">
        <v>7</v>
      </c>
      <c r="J129" s="4" t="s">
        <v>7</v>
      </c>
      <c r="K129" s="4" t="s">
        <v>7</v>
      </c>
      <c r="L129" t="str">
        <f>HYPERLINK("http://dx.doi.org/10.1111/ijal.12603","http://dx.doi.org/10.1111/ijal.12603")</f>
        <v>http://dx.doi.org/10.1111/ijal.12603</v>
      </c>
      <c r="M129" t="s">
        <v>529</v>
      </c>
    </row>
    <row r="130" spans="1:13" x14ac:dyDescent="0.25">
      <c r="A130" s="12">
        <v>31</v>
      </c>
      <c r="B130" s="12">
        <f t="shared" si="1"/>
        <v>130</v>
      </c>
      <c r="C130" t="s">
        <v>530</v>
      </c>
      <c r="D130" t="s">
        <v>531</v>
      </c>
      <c r="E130" t="s">
        <v>43</v>
      </c>
      <c r="F130" t="s">
        <v>44</v>
      </c>
      <c r="G130" s="4">
        <v>2024</v>
      </c>
      <c r="H130" s="4">
        <v>27</v>
      </c>
      <c r="I130" s="4">
        <v>4</v>
      </c>
      <c r="J130" s="4">
        <v>769</v>
      </c>
      <c r="K130" s="4">
        <v>777</v>
      </c>
      <c r="L130" t="str">
        <f>HYPERLINK("http://dx.doi.org/10.1177/13675494231223572","http://dx.doi.org/10.1177/13675494231223572")</f>
        <v>http://dx.doi.org/10.1177/13675494231223572</v>
      </c>
      <c r="M130" t="s">
        <v>532</v>
      </c>
    </row>
    <row r="131" spans="1:13" s="3" customFormat="1" x14ac:dyDescent="0.25">
      <c r="A131" s="15">
        <v>32</v>
      </c>
      <c r="B131" s="15">
        <f t="shared" si="1"/>
        <v>131</v>
      </c>
      <c r="C131" s="3" t="s">
        <v>533</v>
      </c>
      <c r="D131" s="3" t="s">
        <v>534</v>
      </c>
      <c r="E131" s="3" t="s">
        <v>19</v>
      </c>
      <c r="F131" s="3" t="s">
        <v>535</v>
      </c>
      <c r="G131" s="16">
        <v>2024</v>
      </c>
      <c r="H131" s="16">
        <v>11</v>
      </c>
      <c r="I131" s="16">
        <v>1</v>
      </c>
      <c r="J131" s="16" t="s">
        <v>7</v>
      </c>
      <c r="K131" s="16" t="s">
        <v>7</v>
      </c>
      <c r="L131" s="3" t="str">
        <f>HYPERLINK("http://dx.doi.org/10.1057/s41599-024-02725-y","http://dx.doi.org/10.1057/s41599-024-02725-y")</f>
        <v>http://dx.doi.org/10.1057/s41599-024-02725-y</v>
      </c>
      <c r="M131" s="3" t="s">
        <v>536</v>
      </c>
    </row>
    <row r="132" spans="1:13" x14ac:dyDescent="0.25">
      <c r="A132" s="12">
        <v>34</v>
      </c>
      <c r="B132" s="12">
        <f t="shared" ref="B132:B195" si="2">B131+1</f>
        <v>132</v>
      </c>
      <c r="C132" t="s">
        <v>537</v>
      </c>
      <c r="D132" t="s">
        <v>538</v>
      </c>
      <c r="E132" t="s">
        <v>19</v>
      </c>
      <c r="F132" t="s">
        <v>539</v>
      </c>
      <c r="G132" s="4">
        <v>2024</v>
      </c>
      <c r="H132" s="4">
        <v>11</v>
      </c>
      <c r="I132" s="4">
        <v>1</v>
      </c>
      <c r="J132" s="4" t="s">
        <v>7</v>
      </c>
      <c r="K132" s="4" t="s">
        <v>7</v>
      </c>
      <c r="L132" t="str">
        <f>HYPERLINK("http://dx.doi.org/10.1057/s41599-024-03726-7","http://dx.doi.org/10.1057/s41599-024-03726-7")</f>
        <v>http://dx.doi.org/10.1057/s41599-024-03726-7</v>
      </c>
      <c r="M132" t="s">
        <v>540</v>
      </c>
    </row>
    <row r="133" spans="1:13" x14ac:dyDescent="0.25">
      <c r="A133" s="12">
        <v>35</v>
      </c>
      <c r="B133" s="12">
        <f t="shared" si="2"/>
        <v>133</v>
      </c>
      <c r="C133" t="s">
        <v>541</v>
      </c>
      <c r="D133" t="s">
        <v>542</v>
      </c>
      <c r="E133" t="s">
        <v>543</v>
      </c>
      <c r="F133" t="s">
        <v>544</v>
      </c>
      <c r="G133" s="4">
        <v>2024</v>
      </c>
      <c r="H133" s="4" t="s">
        <v>7</v>
      </c>
      <c r="I133" s="4" t="s">
        <v>7</v>
      </c>
      <c r="J133" s="4" t="s">
        <v>7</v>
      </c>
      <c r="K133" s="4" t="s">
        <v>7</v>
      </c>
      <c r="L133" t="str">
        <f>HYPERLINK("http://dx.doi.org/10.1080/14606925.2024.2435703","http://dx.doi.org/10.1080/14606925.2024.2435703")</f>
        <v>http://dx.doi.org/10.1080/14606925.2024.2435703</v>
      </c>
      <c r="M133" t="s">
        <v>545</v>
      </c>
    </row>
    <row r="134" spans="1:13" x14ac:dyDescent="0.25">
      <c r="A134" s="12">
        <v>36</v>
      </c>
      <c r="B134" s="12">
        <f t="shared" si="2"/>
        <v>134</v>
      </c>
      <c r="C134" t="s">
        <v>546</v>
      </c>
      <c r="D134" t="s">
        <v>547</v>
      </c>
      <c r="E134" t="s">
        <v>548</v>
      </c>
      <c r="F134" t="s">
        <v>63</v>
      </c>
      <c r="G134" s="4">
        <v>2024</v>
      </c>
      <c r="H134" s="4">
        <v>85</v>
      </c>
      <c r="I134" s="4">
        <v>1</v>
      </c>
      <c r="J134" s="4">
        <v>124</v>
      </c>
      <c r="K134" s="4">
        <v>144</v>
      </c>
      <c r="L134" t="str">
        <f>HYPERLINK("http://dx.doi.org/10.1177/00405639231223891","http://dx.doi.org/10.1177/00405639231223891")</f>
        <v>http://dx.doi.org/10.1177/00405639231223891</v>
      </c>
      <c r="M134" t="s">
        <v>549</v>
      </c>
    </row>
    <row r="135" spans="1:13" x14ac:dyDescent="0.25">
      <c r="A135" s="12">
        <v>37</v>
      </c>
      <c r="B135" s="12">
        <f t="shared" si="2"/>
        <v>135</v>
      </c>
      <c r="C135" t="s">
        <v>550</v>
      </c>
      <c r="D135" t="s">
        <v>551</v>
      </c>
      <c r="E135" t="s">
        <v>552</v>
      </c>
      <c r="F135" t="s">
        <v>553</v>
      </c>
      <c r="G135" s="4">
        <v>2024</v>
      </c>
      <c r="H135" s="4" t="s">
        <v>7</v>
      </c>
      <c r="I135" s="4" t="s">
        <v>7</v>
      </c>
      <c r="J135" s="4" t="s">
        <v>7</v>
      </c>
      <c r="K135" s="4" t="s">
        <v>7</v>
      </c>
      <c r="L135" t="str">
        <f>HYPERLINK("http://dx.doi.org/10.1177/15554120241238262","http://dx.doi.org/10.1177/15554120241238262")</f>
        <v>http://dx.doi.org/10.1177/15554120241238262</v>
      </c>
      <c r="M135" t="s">
        <v>554</v>
      </c>
    </row>
    <row r="136" spans="1:13" x14ac:dyDescent="0.25">
      <c r="A136" s="12">
        <v>38</v>
      </c>
      <c r="B136" s="12">
        <f t="shared" si="2"/>
        <v>136</v>
      </c>
      <c r="C136" t="s">
        <v>555</v>
      </c>
      <c r="D136" t="s">
        <v>556</v>
      </c>
      <c r="E136" t="s">
        <v>62</v>
      </c>
      <c r="F136" t="s">
        <v>63</v>
      </c>
      <c r="G136" s="4">
        <v>2024</v>
      </c>
      <c r="H136" s="4">
        <v>26</v>
      </c>
      <c r="I136" s="4">
        <v>1</v>
      </c>
      <c r="J136" s="4" t="s">
        <v>7</v>
      </c>
      <c r="K136" s="4" t="s">
        <v>7</v>
      </c>
      <c r="L136" t="str">
        <f>HYPERLINK("http://dx.doi.org/10.1007/s10676-024-09750-0","http://dx.doi.org/10.1007/s10676-024-09750-0")</f>
        <v>http://dx.doi.org/10.1007/s10676-024-09750-0</v>
      </c>
      <c r="M136" t="s">
        <v>557</v>
      </c>
    </row>
    <row r="137" spans="1:13" x14ac:dyDescent="0.25">
      <c r="A137" s="12">
        <v>39</v>
      </c>
      <c r="B137" s="12">
        <f t="shared" si="2"/>
        <v>137</v>
      </c>
      <c r="C137" t="s">
        <v>558</v>
      </c>
      <c r="D137" t="s">
        <v>559</v>
      </c>
      <c r="E137" t="s">
        <v>467</v>
      </c>
      <c r="F137" t="s">
        <v>468</v>
      </c>
      <c r="G137" s="4">
        <v>2024</v>
      </c>
      <c r="H137" s="4">
        <v>61</v>
      </c>
      <c r="I137" s="4">
        <v>4</v>
      </c>
      <c r="J137" s="4">
        <v>387</v>
      </c>
      <c r="K137" s="4">
        <v>401</v>
      </c>
      <c r="L137" t="s">
        <v>1307</v>
      </c>
      <c r="M137" t="s">
        <v>560</v>
      </c>
    </row>
    <row r="138" spans="1:13" x14ac:dyDescent="0.25">
      <c r="A138" s="12">
        <v>40</v>
      </c>
      <c r="B138" s="12">
        <f t="shared" si="2"/>
        <v>138</v>
      </c>
      <c r="C138" t="s">
        <v>561</v>
      </c>
      <c r="D138" t="s">
        <v>562</v>
      </c>
      <c r="E138" t="s">
        <v>80</v>
      </c>
      <c r="F138" t="s">
        <v>15</v>
      </c>
      <c r="G138" s="4">
        <v>2025</v>
      </c>
      <c r="H138" s="4">
        <v>182</v>
      </c>
      <c r="I138" s="4">
        <v>1</v>
      </c>
      <c r="J138" s="4">
        <v>229</v>
      </c>
      <c r="K138" s="4">
        <v>255</v>
      </c>
      <c r="L138" t="str">
        <f>HYPERLINK("http://dx.doi.org/10.1007/s11098-024-02176-w","http://dx.doi.org/10.1007/s11098-024-02176-w")</f>
        <v>http://dx.doi.org/10.1007/s11098-024-02176-w</v>
      </c>
      <c r="M138" t="s">
        <v>563</v>
      </c>
    </row>
    <row r="139" spans="1:13" x14ac:dyDescent="0.25">
      <c r="A139" s="12">
        <v>41</v>
      </c>
      <c r="B139" s="12">
        <f t="shared" si="2"/>
        <v>139</v>
      </c>
      <c r="C139" t="s">
        <v>564</v>
      </c>
      <c r="D139" t="s">
        <v>565</v>
      </c>
      <c r="E139" t="s">
        <v>113</v>
      </c>
      <c r="F139" t="s">
        <v>257</v>
      </c>
      <c r="G139" s="4">
        <v>2024</v>
      </c>
      <c r="H139" s="4">
        <v>22</v>
      </c>
      <c r="I139" s="4">
        <v>3</v>
      </c>
      <c r="J139" s="4">
        <v>595</v>
      </c>
      <c r="K139" s="4">
        <v>613</v>
      </c>
      <c r="L139" t="str">
        <f>HYPERLINK("http://dx.doi.org/10.1080/14746700.2024.2359196","http://dx.doi.org/10.1080/14746700.2024.2359196")</f>
        <v>http://dx.doi.org/10.1080/14746700.2024.2359196</v>
      </c>
      <c r="M139" t="s">
        <v>566</v>
      </c>
    </row>
    <row r="140" spans="1:13" x14ac:dyDescent="0.25">
      <c r="A140" s="12">
        <v>43</v>
      </c>
      <c r="B140" s="12">
        <f t="shared" si="2"/>
        <v>140</v>
      </c>
      <c r="C140" t="s">
        <v>567</v>
      </c>
      <c r="D140" t="s">
        <v>568</v>
      </c>
      <c r="E140" t="s">
        <v>14</v>
      </c>
      <c r="F140" t="s">
        <v>123</v>
      </c>
      <c r="G140" s="4">
        <v>2024</v>
      </c>
      <c r="H140" s="4">
        <v>15</v>
      </c>
      <c r="I140" s="4">
        <v>6</v>
      </c>
      <c r="J140" s="4" t="s">
        <v>7</v>
      </c>
      <c r="K140" s="4" t="s">
        <v>7</v>
      </c>
      <c r="L140" t="str">
        <f>HYPERLINK("http://dx.doi.org/10.3390/rel15060655","http://dx.doi.org/10.3390/rel15060655")</f>
        <v>http://dx.doi.org/10.3390/rel15060655</v>
      </c>
      <c r="M140" t="s">
        <v>569</v>
      </c>
    </row>
    <row r="141" spans="1:13" x14ac:dyDescent="0.25">
      <c r="A141" s="12">
        <v>44</v>
      </c>
      <c r="B141" s="12">
        <f t="shared" si="2"/>
        <v>141</v>
      </c>
      <c r="C141" t="s">
        <v>570</v>
      </c>
      <c r="D141" t="s">
        <v>571</v>
      </c>
      <c r="E141" t="s">
        <v>572</v>
      </c>
      <c r="F141" t="s">
        <v>102</v>
      </c>
      <c r="G141" s="4">
        <v>2024</v>
      </c>
      <c r="H141" s="4">
        <v>17</v>
      </c>
      <c r="I141" s="4">
        <v>1</v>
      </c>
      <c r="J141" s="4">
        <v>185</v>
      </c>
      <c r="K141" s="4">
        <v>209</v>
      </c>
      <c r="L141" t="str">
        <f>HYPERLINK("http://dx.doi.org/10.1007/s12304-024-09553-2","http://dx.doi.org/10.1007/s12304-024-09553-2")</f>
        <v>http://dx.doi.org/10.1007/s12304-024-09553-2</v>
      </c>
      <c r="M141" t="s">
        <v>573</v>
      </c>
    </row>
    <row r="142" spans="1:13" x14ac:dyDescent="0.25">
      <c r="A142" s="12">
        <v>45</v>
      </c>
      <c r="B142" s="12">
        <f t="shared" si="2"/>
        <v>142</v>
      </c>
      <c r="C142" t="s">
        <v>574</v>
      </c>
      <c r="D142" t="s">
        <v>575</v>
      </c>
      <c r="E142" t="s">
        <v>576</v>
      </c>
      <c r="F142" t="s">
        <v>89</v>
      </c>
      <c r="G142" s="4">
        <v>2024</v>
      </c>
      <c r="H142" s="4">
        <v>21</v>
      </c>
      <c r="I142" s="4">
        <v>4</v>
      </c>
      <c r="J142" s="4">
        <v>381</v>
      </c>
      <c r="K142" s="4">
        <v>398</v>
      </c>
      <c r="L142" t="str">
        <f>HYPERLINK("http://dx.doi.org/10.1163/18758185-BJA10096","http://dx.doi.org/10.1163/18758185-BJA10096")</f>
        <v>http://dx.doi.org/10.1163/18758185-BJA10096</v>
      </c>
      <c r="M142" t="s">
        <v>577</v>
      </c>
    </row>
    <row r="143" spans="1:13" x14ac:dyDescent="0.25">
      <c r="A143" s="12">
        <v>46</v>
      </c>
      <c r="B143" s="12">
        <f t="shared" si="2"/>
        <v>143</v>
      </c>
      <c r="C143" t="s">
        <v>578</v>
      </c>
      <c r="D143" t="s">
        <v>579</v>
      </c>
      <c r="E143" t="s">
        <v>580</v>
      </c>
      <c r="F143" t="s">
        <v>257</v>
      </c>
      <c r="G143" s="4">
        <v>2024</v>
      </c>
      <c r="H143" s="4">
        <v>57</v>
      </c>
      <c r="I143" s="4">
        <v>3</v>
      </c>
      <c r="J143" s="4">
        <v>146</v>
      </c>
      <c r="K143" s="4">
        <v>162</v>
      </c>
      <c r="L143" t="str">
        <f>HYPERLINK("http://dx.doi.org/10.1080/01615440.2024.2398455","http://dx.doi.org/10.1080/01615440.2024.2398455")</f>
        <v>http://dx.doi.org/10.1080/01615440.2024.2398455</v>
      </c>
      <c r="M143" t="s">
        <v>581</v>
      </c>
    </row>
    <row r="144" spans="1:13" x14ac:dyDescent="0.25">
      <c r="A144" s="12">
        <v>47</v>
      </c>
      <c r="B144" s="12">
        <f t="shared" si="2"/>
        <v>144</v>
      </c>
      <c r="C144" t="s">
        <v>582</v>
      </c>
      <c r="D144" t="s">
        <v>583</v>
      </c>
      <c r="E144" t="s">
        <v>584</v>
      </c>
      <c r="F144" t="s">
        <v>159</v>
      </c>
      <c r="G144" s="4">
        <v>2024</v>
      </c>
      <c r="H144" s="4">
        <v>27</v>
      </c>
      <c r="I144" s="4">
        <v>3</v>
      </c>
      <c r="J144" s="4">
        <v>269</v>
      </c>
      <c r="K144" s="4">
        <v>284</v>
      </c>
      <c r="L144" t="str">
        <f>HYPERLINK("http://dx.doi.org/10.1007/s11019-024-10206-x","http://dx.doi.org/10.1007/s11019-024-10206-x")</f>
        <v>http://dx.doi.org/10.1007/s11019-024-10206-x</v>
      </c>
      <c r="M144" t="s">
        <v>585</v>
      </c>
    </row>
    <row r="145" spans="1:13" x14ac:dyDescent="0.25">
      <c r="A145" s="12">
        <v>48</v>
      </c>
      <c r="B145" s="12">
        <f t="shared" si="2"/>
        <v>145</v>
      </c>
      <c r="C145" t="s">
        <v>586</v>
      </c>
      <c r="D145" t="s">
        <v>587</v>
      </c>
      <c r="E145" t="s">
        <v>588</v>
      </c>
      <c r="F145" t="s">
        <v>589</v>
      </c>
      <c r="G145" s="4">
        <v>2024</v>
      </c>
      <c r="H145" s="4">
        <v>23</v>
      </c>
      <c r="I145" s="4">
        <v>1</v>
      </c>
      <c r="J145" s="4">
        <v>83</v>
      </c>
      <c r="K145" s="4">
        <v>103</v>
      </c>
      <c r="L145" t="str">
        <f>HYPERLINK("http://dx.doi.org/10.1108/ETPC-08-2023-0103","http://dx.doi.org/10.1108/ETPC-08-2023-0103")</f>
        <v>http://dx.doi.org/10.1108/ETPC-08-2023-0103</v>
      </c>
      <c r="M145" t="s">
        <v>590</v>
      </c>
    </row>
    <row r="146" spans="1:13" x14ac:dyDescent="0.25">
      <c r="A146" s="12">
        <v>49</v>
      </c>
      <c r="B146" s="12">
        <f t="shared" si="2"/>
        <v>146</v>
      </c>
      <c r="C146" t="s">
        <v>36</v>
      </c>
      <c r="D146" t="s">
        <v>591</v>
      </c>
      <c r="E146" t="s">
        <v>38</v>
      </c>
      <c r="F146" t="s">
        <v>89</v>
      </c>
      <c r="G146" s="4">
        <v>2024</v>
      </c>
      <c r="H146" s="4">
        <v>63</v>
      </c>
      <c r="I146" s="4">
        <v>6</v>
      </c>
      <c r="J146" s="4">
        <v>4323</v>
      </c>
      <c r="K146" s="4">
        <v>4341</v>
      </c>
      <c r="L146" t="str">
        <f>HYPERLINK("http://dx.doi.org/10.1007/s10943-024-02140-2","http://dx.doi.org/10.1007/s10943-024-02140-2")</f>
        <v>http://dx.doi.org/10.1007/s10943-024-02140-2</v>
      </c>
      <c r="M146" t="s">
        <v>592</v>
      </c>
    </row>
    <row r="147" spans="1:13" x14ac:dyDescent="0.25">
      <c r="A147" s="12">
        <v>50</v>
      </c>
      <c r="B147" s="12">
        <f t="shared" si="2"/>
        <v>147</v>
      </c>
      <c r="C147" t="s">
        <v>593</v>
      </c>
      <c r="D147" t="s">
        <v>594</v>
      </c>
      <c r="E147" t="s">
        <v>387</v>
      </c>
      <c r="F147" t="s">
        <v>595</v>
      </c>
      <c r="G147" s="4">
        <v>2024</v>
      </c>
      <c r="H147" s="4" t="s">
        <v>7</v>
      </c>
      <c r="I147" s="4" t="s">
        <v>7</v>
      </c>
      <c r="J147" s="4" t="s">
        <v>7</v>
      </c>
      <c r="K147" s="4" t="s">
        <v>7</v>
      </c>
      <c r="L147" t="str">
        <f>HYPERLINK("http://dx.doi.org/10.1080/09588221.2024.2310288","http://dx.doi.org/10.1080/09588221.2024.2310288")</f>
        <v>http://dx.doi.org/10.1080/09588221.2024.2310288</v>
      </c>
      <c r="M147" t="s">
        <v>596</v>
      </c>
    </row>
    <row r="148" spans="1:13" x14ac:dyDescent="0.25">
      <c r="A148" s="12">
        <v>51</v>
      </c>
      <c r="B148" s="12">
        <f t="shared" si="2"/>
        <v>148</v>
      </c>
      <c r="C148" t="s">
        <v>597</v>
      </c>
      <c r="D148" t="s">
        <v>598</v>
      </c>
      <c r="E148" t="s">
        <v>19</v>
      </c>
      <c r="F148" t="s">
        <v>599</v>
      </c>
      <c r="G148" s="4">
        <v>2024</v>
      </c>
      <c r="H148" s="4">
        <v>11</v>
      </c>
      <c r="I148" s="4">
        <v>1</v>
      </c>
      <c r="J148" s="4" t="s">
        <v>7</v>
      </c>
      <c r="K148" s="4" t="s">
        <v>7</v>
      </c>
      <c r="L148" t="str">
        <f>HYPERLINK("http://dx.doi.org/10.1057/s41599-024-04040-y","http://dx.doi.org/10.1057/s41599-024-04040-y")</f>
        <v>http://dx.doi.org/10.1057/s41599-024-04040-y</v>
      </c>
      <c r="M148" t="s">
        <v>600</v>
      </c>
    </row>
    <row r="149" spans="1:13" x14ac:dyDescent="0.25">
      <c r="A149" s="12">
        <v>52</v>
      </c>
      <c r="B149" s="12">
        <f t="shared" si="2"/>
        <v>149</v>
      </c>
      <c r="C149" t="s">
        <v>601</v>
      </c>
      <c r="D149" t="s">
        <v>602</v>
      </c>
      <c r="E149" t="s">
        <v>305</v>
      </c>
      <c r="F149" t="s">
        <v>603</v>
      </c>
      <c r="G149" s="4">
        <v>2024</v>
      </c>
      <c r="H149" s="4">
        <v>80</v>
      </c>
      <c r="I149" s="4">
        <v>1</v>
      </c>
      <c r="J149" s="4" t="s">
        <v>7</v>
      </c>
      <c r="K149" s="4" t="s">
        <v>7</v>
      </c>
      <c r="L149" t="str">
        <f>HYPERLINK("http://dx.doi.org/10.4102/hts.v80i1.10025","http://dx.doi.org/10.4102/hts.v80i1.10025")</f>
        <v>http://dx.doi.org/10.4102/hts.v80i1.10025</v>
      </c>
      <c r="M149" t="s">
        <v>604</v>
      </c>
    </row>
    <row r="150" spans="1:13" x14ac:dyDescent="0.25">
      <c r="A150" s="12">
        <v>54</v>
      </c>
      <c r="B150" s="12">
        <f t="shared" si="2"/>
        <v>150</v>
      </c>
      <c r="C150" t="s">
        <v>605</v>
      </c>
      <c r="D150" t="s">
        <v>606</v>
      </c>
      <c r="E150" t="s">
        <v>163</v>
      </c>
      <c r="F150" t="s">
        <v>607</v>
      </c>
      <c r="G150" s="4">
        <v>2024</v>
      </c>
      <c r="H150" s="4" t="s">
        <v>7</v>
      </c>
      <c r="I150" s="4" t="s">
        <v>7</v>
      </c>
      <c r="J150" s="4" t="s">
        <v>7</v>
      </c>
      <c r="K150" s="4" t="s">
        <v>7</v>
      </c>
      <c r="L150" t="str">
        <f>HYPERLINK("http://dx.doi.org/10.1515/applirev-2024-0187","http://dx.doi.org/10.1515/applirev-2024-0187")</f>
        <v>http://dx.doi.org/10.1515/applirev-2024-0187</v>
      </c>
      <c r="M150" t="s">
        <v>608</v>
      </c>
    </row>
    <row r="151" spans="1:13" x14ac:dyDescent="0.25">
      <c r="A151" s="12">
        <v>55</v>
      </c>
      <c r="B151" s="12">
        <f t="shared" si="2"/>
        <v>151</v>
      </c>
      <c r="C151" t="s">
        <v>609</v>
      </c>
      <c r="D151" t="s">
        <v>610</v>
      </c>
      <c r="E151" t="s">
        <v>611</v>
      </c>
      <c r="F151" t="s">
        <v>7</v>
      </c>
      <c r="G151" s="4">
        <v>2024</v>
      </c>
      <c r="H151" s="4">
        <v>53</v>
      </c>
      <c r="I151" s="4">
        <v>1</v>
      </c>
      <c r="J151" s="4" t="s">
        <v>7</v>
      </c>
      <c r="K151" s="4" t="s">
        <v>7</v>
      </c>
      <c r="L151" t="str">
        <f>HYPERLINK("http://dx.doi.org/10.1353/sub.2024.a924142","http://dx.doi.org/10.1353/sub.2024.a924142")</f>
        <v>http://dx.doi.org/10.1353/sub.2024.a924142</v>
      </c>
      <c r="M151" t="s">
        <v>612</v>
      </c>
    </row>
    <row r="152" spans="1:13" x14ac:dyDescent="0.25">
      <c r="A152" s="12">
        <v>56</v>
      </c>
      <c r="B152" s="12">
        <f t="shared" si="2"/>
        <v>152</v>
      </c>
      <c r="C152" t="s">
        <v>613</v>
      </c>
      <c r="D152" t="s">
        <v>614</v>
      </c>
      <c r="E152" t="s">
        <v>80</v>
      </c>
      <c r="F152" t="s">
        <v>615</v>
      </c>
      <c r="G152" s="4">
        <v>2024</v>
      </c>
      <c r="H152" s="4" t="s">
        <v>7</v>
      </c>
      <c r="I152" s="4" t="s">
        <v>7</v>
      </c>
      <c r="J152" s="4" t="s">
        <v>7</v>
      </c>
      <c r="K152" s="4" t="s">
        <v>7</v>
      </c>
      <c r="L152" t="str">
        <f>HYPERLINK("http://dx.doi.org/10.1007/s11098-024-02224-5","http://dx.doi.org/10.1007/s11098-024-02224-5")</f>
        <v>http://dx.doi.org/10.1007/s11098-024-02224-5</v>
      </c>
      <c r="M152" t="s">
        <v>616</v>
      </c>
    </row>
    <row r="153" spans="1:13" x14ac:dyDescent="0.25">
      <c r="A153" s="12">
        <v>57</v>
      </c>
      <c r="B153" s="12">
        <f t="shared" si="2"/>
        <v>153</v>
      </c>
      <c r="C153" t="s">
        <v>617</v>
      </c>
      <c r="D153" t="s">
        <v>618</v>
      </c>
      <c r="E153" t="s">
        <v>80</v>
      </c>
      <c r="F153" t="s">
        <v>619</v>
      </c>
      <c r="G153" s="4">
        <v>2024</v>
      </c>
      <c r="H153" s="4" t="s">
        <v>7</v>
      </c>
      <c r="I153" s="4" t="s">
        <v>7</v>
      </c>
      <c r="J153" s="4" t="s">
        <v>7</v>
      </c>
      <c r="K153" s="4" t="s">
        <v>7</v>
      </c>
      <c r="L153" t="str">
        <f>HYPERLINK("http://dx.doi.org/10.1007/s11098-024-02249-w","http://dx.doi.org/10.1007/s11098-024-02249-w")</f>
        <v>http://dx.doi.org/10.1007/s11098-024-02249-w</v>
      </c>
      <c r="M153" t="s">
        <v>620</v>
      </c>
    </row>
    <row r="154" spans="1:13" x14ac:dyDescent="0.25">
      <c r="A154" s="12">
        <v>58</v>
      </c>
      <c r="B154" s="12">
        <f t="shared" si="2"/>
        <v>154</v>
      </c>
      <c r="C154" t="s">
        <v>621</v>
      </c>
      <c r="D154" t="s">
        <v>622</v>
      </c>
      <c r="E154" t="s">
        <v>19</v>
      </c>
      <c r="F154" t="s">
        <v>623</v>
      </c>
      <c r="G154" s="4">
        <v>2024</v>
      </c>
      <c r="H154" s="4">
        <v>11</v>
      </c>
      <c r="I154" s="4">
        <v>1</v>
      </c>
      <c r="J154" s="4" t="s">
        <v>7</v>
      </c>
      <c r="K154" s="4" t="s">
        <v>7</v>
      </c>
      <c r="L154" t="str">
        <f>HYPERLINK("http://dx.doi.org/10.1057/s41599-024-03428-0","http://dx.doi.org/10.1057/s41599-024-03428-0")</f>
        <v>http://dx.doi.org/10.1057/s41599-024-03428-0</v>
      </c>
      <c r="M154" t="s">
        <v>624</v>
      </c>
    </row>
    <row r="155" spans="1:13" x14ac:dyDescent="0.25">
      <c r="A155" s="12">
        <v>59</v>
      </c>
      <c r="B155" s="12">
        <f t="shared" si="2"/>
        <v>155</v>
      </c>
      <c r="C155" t="s">
        <v>625</v>
      </c>
      <c r="D155" t="s">
        <v>626</v>
      </c>
      <c r="E155" t="s">
        <v>627</v>
      </c>
      <c r="F155" t="s">
        <v>628</v>
      </c>
      <c r="G155" s="4">
        <v>2024</v>
      </c>
      <c r="H155" s="4" t="s">
        <v>7</v>
      </c>
      <c r="I155" s="4" t="s">
        <v>7</v>
      </c>
      <c r="J155" s="4" t="s">
        <v>7</v>
      </c>
      <c r="K155" s="4" t="s">
        <v>7</v>
      </c>
      <c r="L155" t="str">
        <f>HYPERLINK("http://dx.doi.org/10.1093/pq/pqae034","http://dx.doi.org/10.1093/pq/pqae034")</f>
        <v>http://dx.doi.org/10.1093/pq/pqae034</v>
      </c>
      <c r="M155" t="s">
        <v>629</v>
      </c>
    </row>
    <row r="156" spans="1:13" x14ac:dyDescent="0.25">
      <c r="A156" s="12">
        <v>60</v>
      </c>
      <c r="B156" s="12">
        <f t="shared" si="2"/>
        <v>156</v>
      </c>
      <c r="C156" t="s">
        <v>630</v>
      </c>
      <c r="D156" t="s">
        <v>631</v>
      </c>
      <c r="E156" t="s">
        <v>632</v>
      </c>
      <c r="F156" t="s">
        <v>89</v>
      </c>
      <c r="G156" s="4">
        <v>2024</v>
      </c>
      <c r="H156" s="4">
        <v>14</v>
      </c>
      <c r="I156" s="4">
        <v>4</v>
      </c>
      <c r="J156" s="4" t="s">
        <v>7</v>
      </c>
      <c r="K156" s="4" t="s">
        <v>7</v>
      </c>
      <c r="L156" t="str">
        <f>HYPERLINK("http://dx.doi.org/10.1007/s13194-024-00614-4","http://dx.doi.org/10.1007/s13194-024-00614-4")</f>
        <v>http://dx.doi.org/10.1007/s13194-024-00614-4</v>
      </c>
      <c r="M156" t="s">
        <v>633</v>
      </c>
    </row>
    <row r="157" spans="1:13" x14ac:dyDescent="0.25">
      <c r="A157" s="12">
        <v>61</v>
      </c>
      <c r="B157" s="12">
        <f t="shared" si="2"/>
        <v>157</v>
      </c>
      <c r="C157" t="s">
        <v>634</v>
      </c>
      <c r="D157" t="s">
        <v>635</v>
      </c>
      <c r="E157" t="s">
        <v>14</v>
      </c>
      <c r="F157" t="s">
        <v>468</v>
      </c>
      <c r="G157" s="4">
        <v>2024</v>
      </c>
      <c r="H157" s="4">
        <v>15</v>
      </c>
      <c r="I157" s="4">
        <v>10</v>
      </c>
      <c r="J157" s="4" t="s">
        <v>7</v>
      </c>
      <c r="K157" s="4" t="s">
        <v>7</v>
      </c>
      <c r="L157" t="str">
        <f>HYPERLINK("http://dx.doi.org/10.3390/rel15101176","http://dx.doi.org/10.3390/rel15101176")</f>
        <v>http://dx.doi.org/10.3390/rel15101176</v>
      </c>
      <c r="M157" t="s">
        <v>636</v>
      </c>
    </row>
    <row r="158" spans="1:13" x14ac:dyDescent="0.25">
      <c r="A158" s="12">
        <v>62</v>
      </c>
      <c r="B158" s="12">
        <f t="shared" si="2"/>
        <v>158</v>
      </c>
      <c r="C158" t="s">
        <v>637</v>
      </c>
      <c r="D158" t="s">
        <v>1310</v>
      </c>
      <c r="E158" t="s">
        <v>638</v>
      </c>
      <c r="F158" t="s">
        <v>639</v>
      </c>
      <c r="G158" s="4">
        <v>2024</v>
      </c>
      <c r="H158" s="4">
        <v>44</v>
      </c>
      <c r="I158" s="4">
        <v>1</v>
      </c>
      <c r="J158" s="4">
        <v>44</v>
      </c>
      <c r="K158" s="4">
        <v>64</v>
      </c>
      <c r="L158" t="s">
        <v>1308</v>
      </c>
      <c r="M158" t="s">
        <v>640</v>
      </c>
    </row>
    <row r="159" spans="1:13" x14ac:dyDescent="0.25">
      <c r="A159" s="12">
        <v>63</v>
      </c>
      <c r="B159" s="12">
        <f t="shared" si="2"/>
        <v>159</v>
      </c>
      <c r="C159" t="s">
        <v>641</v>
      </c>
      <c r="D159" t="s">
        <v>1309</v>
      </c>
      <c r="E159" t="s">
        <v>168</v>
      </c>
      <c r="F159" t="s">
        <v>169</v>
      </c>
      <c r="G159" s="4">
        <v>2024</v>
      </c>
      <c r="H159" s="4" t="s">
        <v>7</v>
      </c>
      <c r="I159" s="4">
        <v>257</v>
      </c>
      <c r="J159" s="4" t="s">
        <v>7</v>
      </c>
      <c r="K159" s="4" t="s">
        <v>7</v>
      </c>
      <c r="L159" t="s">
        <v>1311</v>
      </c>
      <c r="M159" t="s">
        <v>642</v>
      </c>
    </row>
    <row r="160" spans="1:13" x14ac:dyDescent="0.25">
      <c r="A160" s="12">
        <v>65</v>
      </c>
      <c r="B160" s="12">
        <f t="shared" si="2"/>
        <v>160</v>
      </c>
      <c r="C160" t="s">
        <v>643</v>
      </c>
      <c r="D160" t="s">
        <v>644</v>
      </c>
      <c r="E160" t="s">
        <v>511</v>
      </c>
      <c r="F160" t="s">
        <v>512</v>
      </c>
      <c r="G160" s="4">
        <v>2024</v>
      </c>
      <c r="H160" s="4">
        <v>45</v>
      </c>
      <c r="I160" s="4">
        <v>2</v>
      </c>
      <c r="J160" s="4" t="s">
        <v>7</v>
      </c>
      <c r="K160" s="4" t="s">
        <v>7</v>
      </c>
      <c r="L160" t="str">
        <f>HYPERLINK("http://dx.doi.org/10.1215/03335372-11092805","http://dx.doi.org/10.1215/03335372-11092805")</f>
        <v>http://dx.doi.org/10.1215/03335372-11092805</v>
      </c>
      <c r="M160" t="s">
        <v>645</v>
      </c>
    </row>
    <row r="161" spans="1:13" x14ac:dyDescent="0.25">
      <c r="A161" s="12">
        <v>66</v>
      </c>
      <c r="B161" s="12">
        <f t="shared" si="2"/>
        <v>161</v>
      </c>
      <c r="C161" t="s">
        <v>646</v>
      </c>
      <c r="D161" t="s">
        <v>647</v>
      </c>
      <c r="E161" t="s">
        <v>648</v>
      </c>
      <c r="F161" t="s">
        <v>649</v>
      </c>
      <c r="G161" s="4">
        <v>2024</v>
      </c>
      <c r="H161" s="4" t="s">
        <v>7</v>
      </c>
      <c r="I161" s="4" t="s">
        <v>7</v>
      </c>
      <c r="J161" s="4" t="s">
        <v>7</v>
      </c>
      <c r="K161" s="4" t="s">
        <v>7</v>
      </c>
      <c r="L161" t="str">
        <f>HYPERLINK("http://dx.doi.org/10.1515/text-2023-0116","http://dx.doi.org/10.1515/text-2023-0116")</f>
        <v>http://dx.doi.org/10.1515/text-2023-0116</v>
      </c>
      <c r="M161" t="s">
        <v>650</v>
      </c>
    </row>
    <row r="162" spans="1:13" x14ac:dyDescent="0.25">
      <c r="A162" s="12">
        <v>67</v>
      </c>
      <c r="B162" s="12">
        <f t="shared" si="2"/>
        <v>162</v>
      </c>
      <c r="C162" t="s">
        <v>651</v>
      </c>
      <c r="D162" t="s">
        <v>652</v>
      </c>
      <c r="E162" t="s">
        <v>19</v>
      </c>
      <c r="F162" t="s">
        <v>357</v>
      </c>
      <c r="G162" s="4">
        <v>2024</v>
      </c>
      <c r="H162" s="4">
        <v>11</v>
      </c>
      <c r="I162" s="4">
        <v>1</v>
      </c>
      <c r="J162" s="4" t="s">
        <v>7</v>
      </c>
      <c r="K162" s="4" t="s">
        <v>7</v>
      </c>
      <c r="L162" t="str">
        <f>HYPERLINK("http://dx.doi.org/10.1057/s41599-024-03857-x","http://dx.doi.org/10.1057/s41599-024-03857-x")</f>
        <v>http://dx.doi.org/10.1057/s41599-024-03857-x</v>
      </c>
      <c r="M162" t="s">
        <v>653</v>
      </c>
    </row>
    <row r="163" spans="1:13" x14ac:dyDescent="0.25">
      <c r="A163" s="12">
        <v>68</v>
      </c>
      <c r="B163" s="12">
        <f t="shared" si="2"/>
        <v>163</v>
      </c>
      <c r="C163" t="s">
        <v>654</v>
      </c>
      <c r="D163" t="s">
        <v>655</v>
      </c>
      <c r="E163" t="s">
        <v>198</v>
      </c>
      <c r="F163" t="s">
        <v>656</v>
      </c>
      <c r="G163" s="4">
        <v>2024</v>
      </c>
      <c r="H163" s="4" t="s">
        <v>7</v>
      </c>
      <c r="I163" s="4" t="s">
        <v>7</v>
      </c>
      <c r="J163" s="4" t="s">
        <v>7</v>
      </c>
      <c r="K163" s="4" t="s">
        <v>7</v>
      </c>
      <c r="L163" t="str">
        <f>HYPERLINK("http://dx.doi.org/10.1080/1472586X.2024.2380859","http://dx.doi.org/10.1080/1472586X.2024.2380859")</f>
        <v>http://dx.doi.org/10.1080/1472586X.2024.2380859</v>
      </c>
      <c r="M163" t="s">
        <v>657</v>
      </c>
    </row>
    <row r="164" spans="1:13" x14ac:dyDescent="0.25">
      <c r="A164" s="12">
        <v>69</v>
      </c>
      <c r="B164" s="12">
        <f t="shared" si="2"/>
        <v>164</v>
      </c>
      <c r="C164" t="s">
        <v>658</v>
      </c>
      <c r="D164" t="s">
        <v>659</v>
      </c>
      <c r="E164" t="s">
        <v>178</v>
      </c>
      <c r="F164" t="s">
        <v>660</v>
      </c>
      <c r="G164" s="4">
        <v>2024</v>
      </c>
      <c r="H164" s="4">
        <v>36</v>
      </c>
      <c r="I164" s="4">
        <v>1</v>
      </c>
      <c r="J164" s="4">
        <v>211</v>
      </c>
      <c r="K164" s="4">
        <v>222</v>
      </c>
      <c r="L164" t="str">
        <f>HYPERLINK("http://dx.doi.org/10.5209/aris.90455","http://dx.doi.org/10.5209/aris.90455")</f>
        <v>http://dx.doi.org/10.5209/aris.90455</v>
      </c>
      <c r="M164" t="s">
        <v>661</v>
      </c>
    </row>
    <row r="165" spans="1:13" x14ac:dyDescent="0.25">
      <c r="A165" s="12">
        <v>70</v>
      </c>
      <c r="B165" s="12">
        <f t="shared" si="2"/>
        <v>165</v>
      </c>
      <c r="C165" t="s">
        <v>662</v>
      </c>
      <c r="D165" t="s">
        <v>663</v>
      </c>
      <c r="E165" t="s">
        <v>62</v>
      </c>
      <c r="F165" t="s">
        <v>123</v>
      </c>
      <c r="G165" s="4">
        <v>2024</v>
      </c>
      <c r="H165" s="4">
        <v>26</v>
      </c>
      <c r="I165" s="4">
        <v>2</v>
      </c>
      <c r="J165" s="4" t="s">
        <v>7</v>
      </c>
      <c r="K165" s="4" t="s">
        <v>7</v>
      </c>
      <c r="L165" t="str">
        <f>HYPERLINK("http://dx.doi.org/10.1007/s10676-024-09762-w","http://dx.doi.org/10.1007/s10676-024-09762-w")</f>
        <v>http://dx.doi.org/10.1007/s10676-024-09762-w</v>
      </c>
      <c r="M165" t="s">
        <v>664</v>
      </c>
    </row>
    <row r="166" spans="1:13" x14ac:dyDescent="0.25">
      <c r="A166" s="12">
        <v>71</v>
      </c>
      <c r="B166" s="12">
        <f t="shared" si="2"/>
        <v>166</v>
      </c>
      <c r="C166" t="s">
        <v>665</v>
      </c>
      <c r="D166" t="s">
        <v>666</v>
      </c>
      <c r="E166" t="s">
        <v>88</v>
      </c>
      <c r="F166" t="s">
        <v>89</v>
      </c>
      <c r="G166" s="4">
        <v>2024</v>
      </c>
      <c r="H166" s="4">
        <v>23</v>
      </c>
      <c r="I166" s="4">
        <v>5</v>
      </c>
      <c r="J166" s="4">
        <v>1171</v>
      </c>
      <c r="K166" s="4">
        <v>1188</v>
      </c>
      <c r="L166" t="str">
        <f>HYPERLINK("http://dx.doi.org/10.1007/s11097-024-09962-1","http://dx.doi.org/10.1007/s11097-024-09962-1")</f>
        <v>http://dx.doi.org/10.1007/s11097-024-09962-1</v>
      </c>
      <c r="M166" t="s">
        <v>667</v>
      </c>
    </row>
    <row r="167" spans="1:13" x14ac:dyDescent="0.25">
      <c r="A167" s="12">
        <v>72</v>
      </c>
      <c r="B167" s="12">
        <f t="shared" si="2"/>
        <v>167</v>
      </c>
      <c r="C167" t="s">
        <v>668</v>
      </c>
      <c r="D167" t="s">
        <v>669</v>
      </c>
      <c r="E167" t="s">
        <v>280</v>
      </c>
      <c r="F167" t="s">
        <v>281</v>
      </c>
      <c r="G167" s="4">
        <v>2023</v>
      </c>
      <c r="H167" s="4">
        <v>13</v>
      </c>
      <c r="I167" s="4" t="s">
        <v>282</v>
      </c>
      <c r="J167" s="4">
        <v>186</v>
      </c>
      <c r="K167" s="4">
        <v>194</v>
      </c>
      <c r="L167" t="str">
        <f>HYPERLINK("http://dx.doi.org/10.1080/20419112.2024.2445103","http://dx.doi.org/10.1080/20419112.2024.2445103")</f>
        <v>http://dx.doi.org/10.1080/20419112.2024.2445103</v>
      </c>
      <c r="M167" t="s">
        <v>670</v>
      </c>
    </row>
    <row r="168" spans="1:13" x14ac:dyDescent="0.25">
      <c r="A168" s="12">
        <v>73</v>
      </c>
      <c r="B168" s="12">
        <f t="shared" si="2"/>
        <v>168</v>
      </c>
      <c r="C168" t="s">
        <v>671</v>
      </c>
      <c r="D168" t="s">
        <v>672</v>
      </c>
      <c r="E168" t="s">
        <v>673</v>
      </c>
      <c r="F168" t="s">
        <v>674</v>
      </c>
      <c r="G168" s="4">
        <v>2024</v>
      </c>
      <c r="H168" s="4">
        <v>51</v>
      </c>
      <c r="I168" s="4">
        <v>1</v>
      </c>
      <c r="J168" s="4">
        <v>1</v>
      </c>
      <c r="K168" s="4">
        <v>29</v>
      </c>
      <c r="L168" t="str">
        <f>HYPERLINK("http://dx.doi.org/10.1086/731729","http://dx.doi.org/10.1086/731729")</f>
        <v>http://dx.doi.org/10.1086/731729</v>
      </c>
      <c r="M168" t="s">
        <v>675</v>
      </c>
    </row>
    <row r="169" spans="1:13" x14ac:dyDescent="0.25">
      <c r="A169" s="12">
        <v>74</v>
      </c>
      <c r="B169" s="12">
        <f t="shared" si="2"/>
        <v>169</v>
      </c>
      <c r="C169" t="s">
        <v>676</v>
      </c>
      <c r="D169" t="s">
        <v>677</v>
      </c>
      <c r="E169" t="s">
        <v>328</v>
      </c>
      <c r="F169" t="s">
        <v>159</v>
      </c>
      <c r="G169" s="4">
        <v>2024</v>
      </c>
      <c r="H169" s="4">
        <v>52</v>
      </c>
      <c r="I169" s="4">
        <v>4</v>
      </c>
      <c r="J169" s="4">
        <v>1083</v>
      </c>
      <c r="K169" s="4">
        <v>1106</v>
      </c>
      <c r="L169" t="str">
        <f>HYPERLINK("http://dx.doi.org/10.1007/s11406-024-00779-5","http://dx.doi.org/10.1007/s11406-024-00779-5")</f>
        <v>http://dx.doi.org/10.1007/s11406-024-00779-5</v>
      </c>
      <c r="M169" t="s">
        <v>678</v>
      </c>
    </row>
    <row r="170" spans="1:13" x14ac:dyDescent="0.25">
      <c r="A170" s="12">
        <v>76</v>
      </c>
      <c r="B170" s="12">
        <f t="shared" si="2"/>
        <v>170</v>
      </c>
      <c r="C170" t="s">
        <v>679</v>
      </c>
      <c r="D170" t="s">
        <v>680</v>
      </c>
      <c r="E170" t="s">
        <v>188</v>
      </c>
      <c r="F170" t="s">
        <v>159</v>
      </c>
      <c r="G170" s="4">
        <v>2024</v>
      </c>
      <c r="H170" s="4">
        <v>8</v>
      </c>
      <c r="I170" s="4">
        <v>3</v>
      </c>
      <c r="J170" s="4">
        <v>554</v>
      </c>
      <c r="K170" s="4">
        <v>568</v>
      </c>
      <c r="L170" t="s">
        <v>1312</v>
      </c>
      <c r="M170" t="s">
        <v>681</v>
      </c>
    </row>
    <row r="171" spans="1:13" x14ac:dyDescent="0.25">
      <c r="A171" s="12">
        <v>77</v>
      </c>
      <c r="B171" s="12">
        <f t="shared" si="2"/>
        <v>171</v>
      </c>
      <c r="C171" t="s">
        <v>682</v>
      </c>
      <c r="D171" t="s">
        <v>683</v>
      </c>
      <c r="E171" t="s">
        <v>183</v>
      </c>
      <c r="F171" t="s">
        <v>184</v>
      </c>
      <c r="G171" s="4">
        <v>2024</v>
      </c>
      <c r="H171" s="4">
        <v>54</v>
      </c>
      <c r="I171" s="4">
        <v>3</v>
      </c>
      <c r="J171" s="4">
        <v>222</v>
      </c>
      <c r="K171" s="4">
        <v>231</v>
      </c>
      <c r="L171" t="str">
        <f>HYPERLINK("http://dx.doi.org/10.1080/02773945.2024.2343264","http://dx.doi.org/10.1080/02773945.2024.2343264")</f>
        <v>http://dx.doi.org/10.1080/02773945.2024.2343264</v>
      </c>
      <c r="M171" t="s">
        <v>684</v>
      </c>
    </row>
    <row r="172" spans="1:13" x14ac:dyDescent="0.25">
      <c r="A172" s="12">
        <v>78</v>
      </c>
      <c r="B172" s="12">
        <f t="shared" si="2"/>
        <v>172</v>
      </c>
      <c r="C172" t="s">
        <v>685</v>
      </c>
      <c r="D172" t="s">
        <v>686</v>
      </c>
      <c r="E172" t="s">
        <v>410</v>
      </c>
      <c r="F172" t="s">
        <v>687</v>
      </c>
      <c r="G172" s="4">
        <v>2024</v>
      </c>
      <c r="H172" s="4" t="s">
        <v>7</v>
      </c>
      <c r="I172" s="4" t="s">
        <v>7</v>
      </c>
      <c r="J172" s="4" t="s">
        <v>7</v>
      </c>
      <c r="K172" s="4" t="s">
        <v>7</v>
      </c>
      <c r="L172" t="str">
        <f>HYPERLINK("http://dx.doi.org/10.1177/09636625241291192","http://dx.doi.org/10.1177/09636625241291192")</f>
        <v>http://dx.doi.org/10.1177/09636625241291192</v>
      </c>
      <c r="M172" t="s">
        <v>688</v>
      </c>
    </row>
    <row r="173" spans="1:13" x14ac:dyDescent="0.25">
      <c r="A173" s="12">
        <v>79</v>
      </c>
      <c r="B173" s="12">
        <f t="shared" si="2"/>
        <v>173</v>
      </c>
      <c r="C173" t="s">
        <v>689</v>
      </c>
      <c r="D173" t="s">
        <v>690</v>
      </c>
      <c r="E173" t="s">
        <v>62</v>
      </c>
      <c r="F173" t="s">
        <v>123</v>
      </c>
      <c r="G173" s="4">
        <v>2024</v>
      </c>
      <c r="H173" s="4">
        <v>26</v>
      </c>
      <c r="I173" s="4">
        <v>2</v>
      </c>
      <c r="J173" s="4" t="s">
        <v>7</v>
      </c>
      <c r="K173" s="4" t="s">
        <v>7</v>
      </c>
      <c r="L173" t="str">
        <f>HYPERLINK("http://dx.doi.org/10.1007/s10676-024-09758-6","http://dx.doi.org/10.1007/s10676-024-09758-6")</f>
        <v>http://dx.doi.org/10.1007/s10676-024-09758-6</v>
      </c>
      <c r="M173" t="s">
        <v>691</v>
      </c>
    </row>
    <row r="174" spans="1:13" x14ac:dyDescent="0.25">
      <c r="A174" s="12">
        <v>80</v>
      </c>
      <c r="B174" s="12">
        <f t="shared" si="2"/>
        <v>174</v>
      </c>
      <c r="C174" t="s">
        <v>692</v>
      </c>
      <c r="D174" t="s">
        <v>693</v>
      </c>
      <c r="E174" t="s">
        <v>19</v>
      </c>
      <c r="F174" t="s">
        <v>589</v>
      </c>
      <c r="G174" s="4">
        <v>2024</v>
      </c>
      <c r="H174" s="4">
        <v>11</v>
      </c>
      <c r="I174" s="4">
        <v>1</v>
      </c>
      <c r="J174" s="4" t="s">
        <v>7</v>
      </c>
      <c r="K174" s="4" t="s">
        <v>7</v>
      </c>
      <c r="L174" t="str">
        <f>HYPERLINK("http://dx.doi.org/10.1057/s41599-024-03003-7","http://dx.doi.org/10.1057/s41599-024-03003-7")</f>
        <v>http://dx.doi.org/10.1057/s41599-024-03003-7</v>
      </c>
      <c r="M174" t="s">
        <v>694</v>
      </c>
    </row>
    <row r="175" spans="1:13" x14ac:dyDescent="0.25">
      <c r="A175" s="12">
        <v>81</v>
      </c>
      <c r="B175" s="12">
        <f t="shared" si="2"/>
        <v>175</v>
      </c>
      <c r="C175" t="s">
        <v>695</v>
      </c>
      <c r="D175" t="s">
        <v>696</v>
      </c>
      <c r="E175" t="s">
        <v>19</v>
      </c>
      <c r="F175" t="s">
        <v>257</v>
      </c>
      <c r="G175" s="4">
        <v>2024</v>
      </c>
      <c r="H175" s="4">
        <v>11</v>
      </c>
      <c r="I175" s="4">
        <v>1</v>
      </c>
      <c r="J175" s="4" t="s">
        <v>7</v>
      </c>
      <c r="K175" s="4" t="s">
        <v>7</v>
      </c>
      <c r="L175" t="str">
        <f>HYPERLINK("http://dx.doi.org/10.1057/s41599-024-03289-7","http://dx.doi.org/10.1057/s41599-024-03289-7")</f>
        <v>http://dx.doi.org/10.1057/s41599-024-03289-7</v>
      </c>
      <c r="M175" t="s">
        <v>697</v>
      </c>
    </row>
    <row r="176" spans="1:13" x14ac:dyDescent="0.25">
      <c r="A176" s="12">
        <v>82</v>
      </c>
      <c r="B176" s="12">
        <f t="shared" si="2"/>
        <v>176</v>
      </c>
      <c r="C176" t="s">
        <v>698</v>
      </c>
      <c r="D176" t="s">
        <v>699</v>
      </c>
      <c r="E176" t="s">
        <v>163</v>
      </c>
      <c r="F176" t="s">
        <v>700</v>
      </c>
      <c r="G176" s="4">
        <v>2024</v>
      </c>
      <c r="H176" s="4" t="s">
        <v>7</v>
      </c>
      <c r="I176" s="4" t="s">
        <v>7</v>
      </c>
      <c r="J176" s="4" t="s">
        <v>7</v>
      </c>
      <c r="K176" s="4" t="s">
        <v>7</v>
      </c>
      <c r="L176" t="str">
        <f>HYPERLINK("http://dx.doi.org/10.1515/applirev-2024-0186","http://dx.doi.org/10.1515/applirev-2024-0186")</f>
        <v>http://dx.doi.org/10.1515/applirev-2024-0186</v>
      </c>
      <c r="M176" t="s">
        <v>701</v>
      </c>
    </row>
    <row r="177" spans="1:13" x14ac:dyDescent="0.25">
      <c r="A177" s="12">
        <v>83</v>
      </c>
      <c r="B177" s="12">
        <f t="shared" si="2"/>
        <v>177</v>
      </c>
      <c r="C177" t="s">
        <v>702</v>
      </c>
      <c r="D177" t="s">
        <v>703</v>
      </c>
      <c r="E177" t="s">
        <v>19</v>
      </c>
      <c r="F177" t="s">
        <v>704</v>
      </c>
      <c r="G177" s="4">
        <v>2024</v>
      </c>
      <c r="H177" s="4">
        <v>11</v>
      </c>
      <c r="I177" s="4">
        <v>1</v>
      </c>
      <c r="J177" s="4" t="s">
        <v>7</v>
      </c>
      <c r="K177" s="4" t="s">
        <v>7</v>
      </c>
      <c r="L177" t="str">
        <f>HYPERLINK("http://dx.doi.org/10.1057/s41599-024-03282-0","http://dx.doi.org/10.1057/s41599-024-03282-0")</f>
        <v>http://dx.doi.org/10.1057/s41599-024-03282-0</v>
      </c>
      <c r="M177" t="s">
        <v>705</v>
      </c>
    </row>
    <row r="178" spans="1:13" x14ac:dyDescent="0.25">
      <c r="A178" s="12">
        <v>84</v>
      </c>
      <c r="B178" s="12">
        <f t="shared" si="2"/>
        <v>178</v>
      </c>
      <c r="C178" t="s">
        <v>706</v>
      </c>
      <c r="D178" t="s">
        <v>707</v>
      </c>
      <c r="E178" t="s">
        <v>708</v>
      </c>
      <c r="F178" t="s">
        <v>709</v>
      </c>
      <c r="G178" s="4">
        <v>2024</v>
      </c>
      <c r="H178" s="4">
        <v>12</v>
      </c>
      <c r="I178" s="4" t="s">
        <v>7</v>
      </c>
      <c r="J178" s="4">
        <v>892</v>
      </c>
      <c r="K178" s="4">
        <v>911</v>
      </c>
      <c r="L178" t="str">
        <f>HYPERLINK("http://dx.doi.org/10.1162/tacl_a_00679","http://dx.doi.org/10.1162/tacl_a_00679")</f>
        <v>http://dx.doi.org/10.1162/tacl_a_00679</v>
      </c>
      <c r="M178" t="s">
        <v>710</v>
      </c>
    </row>
    <row r="179" spans="1:13" x14ac:dyDescent="0.25">
      <c r="A179" s="12">
        <v>85</v>
      </c>
      <c r="B179" s="12">
        <f t="shared" si="2"/>
        <v>179</v>
      </c>
      <c r="C179" t="s">
        <v>711</v>
      </c>
      <c r="D179" t="s">
        <v>712</v>
      </c>
      <c r="E179" t="s">
        <v>713</v>
      </c>
      <c r="F179" t="s">
        <v>714</v>
      </c>
      <c r="G179" s="4">
        <v>2024</v>
      </c>
      <c r="H179" s="4" t="s">
        <v>7</v>
      </c>
      <c r="I179" s="4" t="s">
        <v>7</v>
      </c>
      <c r="J179" s="4" t="s">
        <v>7</v>
      </c>
      <c r="K179" s="4" t="s">
        <v>7</v>
      </c>
      <c r="L179" t="str">
        <f>HYPERLINK("http://dx.doi.org/10.1111/japp.12765","http://dx.doi.org/10.1111/japp.12765")</f>
        <v>http://dx.doi.org/10.1111/japp.12765</v>
      </c>
      <c r="M179" t="s">
        <v>715</v>
      </c>
    </row>
    <row r="180" spans="1:13" x14ac:dyDescent="0.25">
      <c r="A180" s="12">
        <v>87</v>
      </c>
      <c r="B180" s="12">
        <f t="shared" si="2"/>
        <v>180</v>
      </c>
      <c r="C180" t="s">
        <v>716</v>
      </c>
      <c r="D180" t="s">
        <v>717</v>
      </c>
      <c r="E180" t="s">
        <v>718</v>
      </c>
      <c r="F180" t="s">
        <v>7</v>
      </c>
      <c r="G180" s="4">
        <v>2024</v>
      </c>
      <c r="H180" s="4">
        <v>79</v>
      </c>
      <c r="I180" s="4">
        <v>5</v>
      </c>
      <c r="J180" s="4">
        <v>529</v>
      </c>
      <c r="K180" s="4">
        <v>537</v>
      </c>
      <c r="L180" t="str">
        <f>HYPERLINK("http://dx.doi.org/10.31577/filozofia.2024.79.5.5","http://dx.doi.org/10.31577/filozofia.2024.79.5.5")</f>
        <v>http://dx.doi.org/10.31577/filozofia.2024.79.5.5</v>
      </c>
      <c r="M180" t="s">
        <v>719</v>
      </c>
    </row>
    <row r="181" spans="1:13" x14ac:dyDescent="0.25">
      <c r="A181" s="12">
        <v>88</v>
      </c>
      <c r="B181" s="12">
        <f t="shared" si="2"/>
        <v>181</v>
      </c>
      <c r="C181" t="s">
        <v>720</v>
      </c>
      <c r="D181" t="s">
        <v>721</v>
      </c>
      <c r="E181" t="s">
        <v>713</v>
      </c>
      <c r="F181" t="s">
        <v>722</v>
      </c>
      <c r="G181" s="4">
        <v>2024</v>
      </c>
      <c r="H181" s="4" t="s">
        <v>7</v>
      </c>
      <c r="I181" s="4" t="s">
        <v>7</v>
      </c>
      <c r="J181" s="4" t="s">
        <v>7</v>
      </c>
      <c r="K181" s="4" t="s">
        <v>7</v>
      </c>
      <c r="L181" t="str">
        <f>HYPERLINK("http://dx.doi.org/10.1111/japp.12786","http://dx.doi.org/10.1111/japp.12786")</f>
        <v>http://dx.doi.org/10.1111/japp.12786</v>
      </c>
      <c r="M181" t="s">
        <v>723</v>
      </c>
    </row>
    <row r="182" spans="1:13" x14ac:dyDescent="0.25">
      <c r="A182" s="12">
        <v>89</v>
      </c>
      <c r="B182" s="12">
        <f t="shared" si="2"/>
        <v>182</v>
      </c>
      <c r="C182" t="s">
        <v>724</v>
      </c>
      <c r="D182" t="s">
        <v>725</v>
      </c>
      <c r="E182" t="s">
        <v>726</v>
      </c>
      <c r="F182" t="s">
        <v>727</v>
      </c>
      <c r="G182" s="4">
        <v>2023</v>
      </c>
      <c r="H182" s="4">
        <v>39</v>
      </c>
      <c r="I182" s="4" t="s">
        <v>728</v>
      </c>
      <c r="J182" s="4">
        <v>328</v>
      </c>
      <c r="K182" s="4">
        <v>346</v>
      </c>
      <c r="L182" t="str">
        <f>HYPERLINK("http://dx.doi.org/10.1080/07341512.2024.2330724","http://dx.doi.org/10.1080/07341512.2024.2330724")</f>
        <v>http://dx.doi.org/10.1080/07341512.2024.2330724</v>
      </c>
      <c r="M182" t="s">
        <v>729</v>
      </c>
    </row>
    <row r="183" spans="1:13" x14ac:dyDescent="0.25">
      <c r="A183" s="12">
        <v>90</v>
      </c>
      <c r="B183" s="12">
        <f t="shared" si="2"/>
        <v>183</v>
      </c>
      <c r="C183" t="s">
        <v>730</v>
      </c>
      <c r="D183" t="s">
        <v>731</v>
      </c>
      <c r="E183" t="s">
        <v>588</v>
      </c>
      <c r="F183" t="s">
        <v>589</v>
      </c>
      <c r="G183" s="4">
        <v>2024</v>
      </c>
      <c r="H183" s="4">
        <v>23</v>
      </c>
      <c r="I183" s="4">
        <v>1</v>
      </c>
      <c r="J183" s="4">
        <v>67</v>
      </c>
      <c r="K183" s="4">
        <v>82</v>
      </c>
      <c r="L183" t="str">
        <f>HYPERLINK("http://dx.doi.org/10.1108/ETPC-08-2023-0095","http://dx.doi.org/10.1108/ETPC-08-2023-0095")</f>
        <v>http://dx.doi.org/10.1108/ETPC-08-2023-0095</v>
      </c>
      <c r="M183" t="s">
        <v>732</v>
      </c>
    </row>
    <row r="184" spans="1:13" x14ac:dyDescent="0.25">
      <c r="A184" s="12">
        <v>91</v>
      </c>
      <c r="B184" s="12">
        <f t="shared" si="2"/>
        <v>184</v>
      </c>
      <c r="C184" t="s">
        <v>733</v>
      </c>
      <c r="D184" t="s">
        <v>734</v>
      </c>
      <c r="E184" t="s">
        <v>19</v>
      </c>
      <c r="F184" t="s">
        <v>735</v>
      </c>
      <c r="G184" s="4">
        <v>2024</v>
      </c>
      <c r="H184" s="4">
        <v>11</v>
      </c>
      <c r="I184" s="4">
        <v>1</v>
      </c>
      <c r="J184" s="4" t="s">
        <v>7</v>
      </c>
      <c r="K184" s="4" t="s">
        <v>7</v>
      </c>
      <c r="L184" t="str">
        <f>HYPERLINK("http://dx.doi.org/10.1057/s41599-024-03645-7","http://dx.doi.org/10.1057/s41599-024-03645-7")</f>
        <v>http://dx.doi.org/10.1057/s41599-024-03645-7</v>
      </c>
      <c r="M184" t="s">
        <v>736</v>
      </c>
    </row>
    <row r="185" spans="1:13" x14ac:dyDescent="0.25">
      <c r="A185" s="12">
        <v>92</v>
      </c>
      <c r="B185" s="12">
        <f t="shared" si="2"/>
        <v>185</v>
      </c>
      <c r="C185" t="s">
        <v>737</v>
      </c>
      <c r="D185" t="s">
        <v>738</v>
      </c>
      <c r="E185" t="s">
        <v>19</v>
      </c>
      <c r="F185" t="s">
        <v>739</v>
      </c>
      <c r="G185" s="4">
        <v>2024</v>
      </c>
      <c r="H185" s="4">
        <v>11</v>
      </c>
      <c r="I185" s="4">
        <v>1</v>
      </c>
      <c r="J185" s="4" t="s">
        <v>7</v>
      </c>
      <c r="K185" s="4" t="s">
        <v>7</v>
      </c>
      <c r="L185" t="str">
        <f>HYPERLINK("http://dx.doi.org/10.1057/s41599-024-02720-3","http://dx.doi.org/10.1057/s41599-024-02720-3")</f>
        <v>http://dx.doi.org/10.1057/s41599-024-02720-3</v>
      </c>
      <c r="M185" t="s">
        <v>740</v>
      </c>
    </row>
    <row r="186" spans="1:13" x14ac:dyDescent="0.25">
      <c r="A186" s="12">
        <v>93</v>
      </c>
      <c r="B186" s="12">
        <f t="shared" si="2"/>
        <v>186</v>
      </c>
      <c r="C186" t="s">
        <v>741</v>
      </c>
      <c r="D186" t="s">
        <v>1320</v>
      </c>
      <c r="E186" t="s">
        <v>71</v>
      </c>
      <c r="F186" t="s">
        <v>7</v>
      </c>
      <c r="G186" s="4">
        <v>2024</v>
      </c>
      <c r="H186" s="4">
        <v>163</v>
      </c>
      <c r="I186" s="4" t="s">
        <v>7</v>
      </c>
      <c r="J186" s="4">
        <v>55</v>
      </c>
      <c r="K186" s="4">
        <v>72</v>
      </c>
      <c r="L186" t="str">
        <f>HYPERLINK("http://dx.doi.org/10.3917/soc.163.0055","http://dx.doi.org/10.3917/soc.163.0055")</f>
        <v>http://dx.doi.org/10.3917/soc.163.0055</v>
      </c>
      <c r="M186" t="s">
        <v>742</v>
      </c>
    </row>
    <row r="187" spans="1:13" x14ac:dyDescent="0.25">
      <c r="A187" s="12">
        <v>94</v>
      </c>
      <c r="B187" s="12">
        <f t="shared" si="2"/>
        <v>187</v>
      </c>
      <c r="C187" t="s">
        <v>743</v>
      </c>
      <c r="D187" t="s">
        <v>744</v>
      </c>
      <c r="E187" t="s">
        <v>410</v>
      </c>
      <c r="F187" t="s">
        <v>444</v>
      </c>
      <c r="G187" s="4">
        <v>2024</v>
      </c>
      <c r="H187" s="4">
        <v>33</v>
      </c>
      <c r="I187" s="4">
        <v>5</v>
      </c>
      <c r="J187" s="4">
        <v>634</v>
      </c>
      <c r="K187" s="4">
        <v>653</v>
      </c>
      <c r="L187" t="str">
        <f>HYPERLINK("http://dx.doi.org/10.1177/09636625231219853","http://dx.doi.org/10.1177/09636625231219853")</f>
        <v>http://dx.doi.org/10.1177/09636625231219853</v>
      </c>
      <c r="M187" t="s">
        <v>745</v>
      </c>
    </row>
    <row r="188" spans="1:13" x14ac:dyDescent="0.25">
      <c r="A188" s="12">
        <v>95</v>
      </c>
      <c r="B188" s="12">
        <f t="shared" si="2"/>
        <v>188</v>
      </c>
      <c r="C188" t="s">
        <v>746</v>
      </c>
      <c r="D188" t="s">
        <v>747</v>
      </c>
      <c r="E188" t="s">
        <v>19</v>
      </c>
      <c r="F188" t="s">
        <v>748</v>
      </c>
      <c r="G188" s="4">
        <v>2024</v>
      </c>
      <c r="H188" s="4">
        <v>11</v>
      </c>
      <c r="I188" s="4">
        <v>1</v>
      </c>
      <c r="J188" s="4" t="s">
        <v>7</v>
      </c>
      <c r="K188" s="4" t="s">
        <v>7</v>
      </c>
      <c r="L188" t="str">
        <f>HYPERLINK("http://dx.doi.org/10.1057/s41599-024-03526-z","http://dx.doi.org/10.1057/s41599-024-03526-z")</f>
        <v>http://dx.doi.org/10.1057/s41599-024-03526-z</v>
      </c>
      <c r="M188" t="s">
        <v>749</v>
      </c>
    </row>
    <row r="189" spans="1:13" x14ac:dyDescent="0.25">
      <c r="A189" s="12">
        <v>96</v>
      </c>
      <c r="B189" s="12">
        <f t="shared" si="2"/>
        <v>189</v>
      </c>
      <c r="C189" t="s">
        <v>750</v>
      </c>
      <c r="D189" t="s">
        <v>751</v>
      </c>
      <c r="E189" t="s">
        <v>752</v>
      </c>
      <c r="F189" t="s">
        <v>753</v>
      </c>
      <c r="G189" s="4">
        <v>2024</v>
      </c>
      <c r="H189" s="4" t="s">
        <v>7</v>
      </c>
      <c r="I189" s="4" t="s">
        <v>7</v>
      </c>
      <c r="J189" s="4" t="s">
        <v>7</v>
      </c>
      <c r="K189" s="4" t="s">
        <v>7</v>
      </c>
      <c r="L189" t="str">
        <f>HYPERLINK("http://dx.doi.org/10.1080/00038628.2024.2333547","http://dx.doi.org/10.1080/00038628.2024.2333547")</f>
        <v>http://dx.doi.org/10.1080/00038628.2024.2333547</v>
      </c>
      <c r="M189" t="s">
        <v>754</v>
      </c>
    </row>
    <row r="190" spans="1:13" x14ac:dyDescent="0.25">
      <c r="A190" s="12">
        <v>98</v>
      </c>
      <c r="B190" s="12">
        <f t="shared" si="2"/>
        <v>190</v>
      </c>
      <c r="C190" t="s">
        <v>755</v>
      </c>
      <c r="D190" t="s">
        <v>756</v>
      </c>
      <c r="E190" t="s">
        <v>33</v>
      </c>
      <c r="F190" t="s">
        <v>34</v>
      </c>
      <c r="G190" s="4">
        <v>2024</v>
      </c>
      <c r="H190" s="4">
        <v>25</v>
      </c>
      <c r="I190" s="4">
        <v>1</v>
      </c>
      <c r="J190" s="4" t="s">
        <v>7</v>
      </c>
      <c r="K190" s="4" t="s">
        <v>7</v>
      </c>
      <c r="L190" t="str">
        <f>HYPERLINK("http://dx.doi.org/10.4013/fsu.2024.251.12","http://dx.doi.org/10.4013/fsu.2024.251.12")</f>
        <v>http://dx.doi.org/10.4013/fsu.2024.251.12</v>
      </c>
      <c r="M190" t="s">
        <v>757</v>
      </c>
    </row>
    <row r="191" spans="1:13" x14ac:dyDescent="0.25">
      <c r="A191" s="12">
        <v>99</v>
      </c>
      <c r="B191" s="12">
        <f t="shared" si="2"/>
        <v>191</v>
      </c>
      <c r="C191" t="s">
        <v>758</v>
      </c>
      <c r="D191" t="s">
        <v>759</v>
      </c>
      <c r="E191" t="s">
        <v>760</v>
      </c>
      <c r="F191" t="s">
        <v>468</v>
      </c>
      <c r="G191" s="4">
        <v>2024</v>
      </c>
      <c r="H191" s="4" t="s">
        <v>7</v>
      </c>
      <c r="I191" s="4">
        <v>24</v>
      </c>
      <c r="J191" s="4" t="s">
        <v>7</v>
      </c>
      <c r="K191" s="4" t="s">
        <v>7</v>
      </c>
      <c r="L191" t="str">
        <f>HYPERLINK("http://dx.doi.org/10.34074/junc.24080","http://dx.doi.org/10.34074/junc.24080")</f>
        <v>http://dx.doi.org/10.34074/junc.24080</v>
      </c>
      <c r="M191" t="s">
        <v>761</v>
      </c>
    </row>
    <row r="192" spans="1:13" x14ac:dyDescent="0.25">
      <c r="A192" s="12">
        <v>100</v>
      </c>
      <c r="B192" s="12">
        <f t="shared" si="2"/>
        <v>192</v>
      </c>
      <c r="C192" t="s">
        <v>762</v>
      </c>
      <c r="D192" t="s">
        <v>763</v>
      </c>
      <c r="E192" t="s">
        <v>764</v>
      </c>
      <c r="F192" t="s">
        <v>7</v>
      </c>
      <c r="G192" s="4">
        <v>2024</v>
      </c>
      <c r="H192" s="4">
        <v>54</v>
      </c>
      <c r="I192" s="4" t="s">
        <v>7</v>
      </c>
      <c r="J192" s="4">
        <v>182</v>
      </c>
      <c r="K192" s="4">
        <v>191</v>
      </c>
      <c r="L192" t="s">
        <v>1313</v>
      </c>
      <c r="M192" t="s">
        <v>765</v>
      </c>
    </row>
    <row r="193" spans="1:13" x14ac:dyDescent="0.25">
      <c r="A193" s="12">
        <v>101</v>
      </c>
      <c r="B193" s="12">
        <f t="shared" si="2"/>
        <v>193</v>
      </c>
      <c r="C193" t="s">
        <v>766</v>
      </c>
      <c r="D193" t="s">
        <v>767</v>
      </c>
      <c r="E193" t="s">
        <v>768</v>
      </c>
      <c r="F193" t="s">
        <v>208</v>
      </c>
      <c r="G193" s="4">
        <v>2024</v>
      </c>
      <c r="H193" s="4">
        <v>47</v>
      </c>
      <c r="I193" s="4">
        <v>3</v>
      </c>
      <c r="J193" s="4">
        <v>183</v>
      </c>
      <c r="K193" s="4">
        <v>203</v>
      </c>
      <c r="L193" t="str">
        <f>HYPERLINK("http://dx.doi.org/10.3986/pkn.v47.i3.10","http://dx.doi.org/10.3986/pkn.v47.i3.10")</f>
        <v>http://dx.doi.org/10.3986/pkn.v47.i3.10</v>
      </c>
      <c r="M193" t="s">
        <v>769</v>
      </c>
    </row>
    <row r="194" spans="1:13" x14ac:dyDescent="0.25">
      <c r="A194" s="12">
        <v>102</v>
      </c>
      <c r="B194" s="12">
        <f t="shared" si="2"/>
        <v>194</v>
      </c>
      <c r="C194" t="s">
        <v>770</v>
      </c>
      <c r="D194" t="s">
        <v>771</v>
      </c>
      <c r="E194" t="s">
        <v>772</v>
      </c>
      <c r="F194" t="s">
        <v>773</v>
      </c>
      <c r="G194" s="4">
        <v>2024</v>
      </c>
      <c r="H194" s="4">
        <v>203</v>
      </c>
      <c r="I194" s="4">
        <v>5</v>
      </c>
      <c r="J194" s="4" t="s">
        <v>7</v>
      </c>
      <c r="K194" s="4" t="s">
        <v>7</v>
      </c>
      <c r="L194" t="str">
        <f>HYPERLINK("http://dx.doi.org/10.1007/s11229-024-04524-z","http://dx.doi.org/10.1007/s11229-024-04524-z")</f>
        <v>http://dx.doi.org/10.1007/s11229-024-04524-z</v>
      </c>
      <c r="M194" t="s">
        <v>774</v>
      </c>
    </row>
    <row r="195" spans="1:13" x14ac:dyDescent="0.25">
      <c r="A195" s="12">
        <v>103</v>
      </c>
      <c r="B195" s="12">
        <f t="shared" si="2"/>
        <v>195</v>
      </c>
      <c r="C195" t="s">
        <v>775</v>
      </c>
      <c r="D195" t="s">
        <v>776</v>
      </c>
      <c r="E195" t="s">
        <v>276</v>
      </c>
      <c r="F195" t="s">
        <v>223</v>
      </c>
      <c r="G195" s="4">
        <v>2024</v>
      </c>
      <c r="H195" s="4">
        <v>94</v>
      </c>
      <c r="I195" s="4">
        <v>3</v>
      </c>
      <c r="J195" s="4">
        <v>110</v>
      </c>
      <c r="K195" s="4">
        <v>117</v>
      </c>
      <c r="L195" t="str">
        <f>HYPERLINK("http://dx.doi.org/10.1002/ad.3062","http://dx.doi.org/10.1002/ad.3062")</f>
        <v>http://dx.doi.org/10.1002/ad.3062</v>
      </c>
      <c r="M195" t="s">
        <v>777</v>
      </c>
    </row>
    <row r="196" spans="1:13" x14ac:dyDescent="0.25">
      <c r="A196" s="12">
        <v>104</v>
      </c>
      <c r="B196" s="12">
        <f t="shared" ref="B196:B259" si="3">B195+1</f>
        <v>196</v>
      </c>
      <c r="C196" t="s">
        <v>778</v>
      </c>
      <c r="D196" t="s">
        <v>779</v>
      </c>
      <c r="E196" t="s">
        <v>80</v>
      </c>
      <c r="F196" t="s">
        <v>780</v>
      </c>
      <c r="G196" s="4">
        <v>2024</v>
      </c>
      <c r="H196" s="4" t="s">
        <v>7</v>
      </c>
      <c r="I196" s="4" t="s">
        <v>7</v>
      </c>
      <c r="J196" s="4" t="s">
        <v>7</v>
      </c>
      <c r="K196" s="4" t="s">
        <v>7</v>
      </c>
      <c r="L196" t="str">
        <f>HYPERLINK("http://dx.doi.org/10.1007/s11098-024-02189-5","http://dx.doi.org/10.1007/s11098-024-02189-5")</f>
        <v>http://dx.doi.org/10.1007/s11098-024-02189-5</v>
      </c>
      <c r="M196" t="s">
        <v>781</v>
      </c>
    </row>
    <row r="197" spans="1:13" x14ac:dyDescent="0.25">
      <c r="A197" s="12">
        <v>105</v>
      </c>
      <c r="B197" s="12">
        <f t="shared" si="3"/>
        <v>197</v>
      </c>
      <c r="C197" t="s">
        <v>782</v>
      </c>
      <c r="D197" t="s">
        <v>783</v>
      </c>
      <c r="E197" t="s">
        <v>708</v>
      </c>
      <c r="F197" t="s">
        <v>784</v>
      </c>
      <c r="G197" s="4">
        <v>2024</v>
      </c>
      <c r="H197" s="4">
        <v>12</v>
      </c>
      <c r="I197" s="4" t="s">
        <v>7</v>
      </c>
      <c r="J197" s="4">
        <v>467</v>
      </c>
      <c r="K197" s="4">
        <v>483</v>
      </c>
      <c r="L197" t="str">
        <f>HYPERLINK("http://dx.doi.org/10.1162/tacl_a_00659","http://dx.doi.org/10.1162/tacl_a_00659")</f>
        <v>http://dx.doi.org/10.1162/tacl_a_00659</v>
      </c>
      <c r="M197" t="s">
        <v>785</v>
      </c>
    </row>
    <row r="198" spans="1:13" x14ac:dyDescent="0.25">
      <c r="A198" s="12">
        <v>106</v>
      </c>
      <c r="B198" s="12">
        <f t="shared" si="3"/>
        <v>198</v>
      </c>
      <c r="C198" t="s">
        <v>786</v>
      </c>
      <c r="D198" t="s">
        <v>787</v>
      </c>
      <c r="E198" t="s">
        <v>75</v>
      </c>
      <c r="F198" t="s">
        <v>468</v>
      </c>
      <c r="G198" s="4">
        <v>2024</v>
      </c>
      <c r="H198" s="4">
        <v>78</v>
      </c>
      <c r="I198" s="4">
        <v>4</v>
      </c>
      <c r="J198" s="4">
        <v>446</v>
      </c>
      <c r="K198" s="4">
        <v>452</v>
      </c>
      <c r="L198" t="str">
        <f>HYPERLINK("http://dx.doi.org/10.1093/elt/ccae016","http://dx.doi.org/10.1093/elt/ccae016")</f>
        <v>http://dx.doi.org/10.1093/elt/ccae016</v>
      </c>
      <c r="M198" t="s">
        <v>788</v>
      </c>
    </row>
    <row r="199" spans="1:13" x14ac:dyDescent="0.25">
      <c r="A199" s="12">
        <v>107</v>
      </c>
      <c r="B199" s="12">
        <f t="shared" si="3"/>
        <v>199</v>
      </c>
      <c r="C199" t="s">
        <v>789</v>
      </c>
      <c r="D199" t="s">
        <v>790</v>
      </c>
      <c r="E199" t="s">
        <v>62</v>
      </c>
      <c r="F199" t="s">
        <v>123</v>
      </c>
      <c r="G199" s="4">
        <v>2024</v>
      </c>
      <c r="H199" s="4">
        <v>26</v>
      </c>
      <c r="I199" s="4">
        <v>2</v>
      </c>
      <c r="J199" s="4" t="s">
        <v>7</v>
      </c>
      <c r="K199" s="4" t="s">
        <v>7</v>
      </c>
      <c r="L199" t="str">
        <f>HYPERLINK("http://dx.doi.org/10.1007/s10676-024-09770-w","http://dx.doi.org/10.1007/s10676-024-09770-w")</f>
        <v>http://dx.doi.org/10.1007/s10676-024-09770-w</v>
      </c>
      <c r="M199" t="s">
        <v>791</v>
      </c>
    </row>
    <row r="200" spans="1:13" x14ac:dyDescent="0.25">
      <c r="A200" s="12">
        <v>110</v>
      </c>
      <c r="B200" s="12">
        <f t="shared" si="3"/>
        <v>200</v>
      </c>
      <c r="C200" t="s">
        <v>792</v>
      </c>
      <c r="D200" t="s">
        <v>793</v>
      </c>
      <c r="E200" t="s">
        <v>588</v>
      </c>
      <c r="F200" t="s">
        <v>589</v>
      </c>
      <c r="G200" s="4">
        <v>2024</v>
      </c>
      <c r="H200" s="4">
        <v>23</v>
      </c>
      <c r="I200" s="4">
        <v>1</v>
      </c>
      <c r="J200" s="4">
        <v>57</v>
      </c>
      <c r="K200" s="4">
        <v>66</v>
      </c>
      <c r="L200" t="str">
        <f>HYPERLINK("http://dx.doi.org/10.1108/ETPC-08-2023-0087","http://dx.doi.org/10.1108/ETPC-08-2023-0087")</f>
        <v>http://dx.doi.org/10.1108/ETPC-08-2023-0087</v>
      </c>
      <c r="M200" t="s">
        <v>794</v>
      </c>
    </row>
    <row r="201" spans="1:13" x14ac:dyDescent="0.25">
      <c r="A201" s="12">
        <v>111</v>
      </c>
      <c r="B201" s="12">
        <f t="shared" si="3"/>
        <v>201</v>
      </c>
      <c r="C201" t="s">
        <v>795</v>
      </c>
      <c r="D201" t="s">
        <v>796</v>
      </c>
      <c r="E201" t="s">
        <v>797</v>
      </c>
      <c r="F201" t="s">
        <v>798</v>
      </c>
      <c r="G201" s="4">
        <v>2024</v>
      </c>
      <c r="H201" s="4" t="s">
        <v>7</v>
      </c>
      <c r="I201" s="4" t="s">
        <v>7</v>
      </c>
      <c r="J201" s="4" t="s">
        <v>7</v>
      </c>
      <c r="K201" s="4" t="s">
        <v>7</v>
      </c>
      <c r="L201" t="str">
        <f>HYPERLINK("http://dx.doi.org/10.1093/aesthj/ayae055","http://dx.doi.org/10.1093/aesthj/ayae055")</f>
        <v>http://dx.doi.org/10.1093/aesthj/ayae055</v>
      </c>
      <c r="M201" t="s">
        <v>799</v>
      </c>
    </row>
    <row r="202" spans="1:13" x14ac:dyDescent="0.25">
      <c r="A202" s="12">
        <v>112</v>
      </c>
      <c r="B202" s="12">
        <f t="shared" si="3"/>
        <v>202</v>
      </c>
      <c r="C202" t="s">
        <v>800</v>
      </c>
      <c r="D202" t="s">
        <v>801</v>
      </c>
      <c r="E202" t="s">
        <v>62</v>
      </c>
      <c r="F202" t="s">
        <v>123</v>
      </c>
      <c r="G202" s="4">
        <v>2024</v>
      </c>
      <c r="H202" s="4">
        <v>26</v>
      </c>
      <c r="I202" s="4">
        <v>2</v>
      </c>
      <c r="J202" s="4" t="s">
        <v>7</v>
      </c>
      <c r="K202" s="4" t="s">
        <v>7</v>
      </c>
      <c r="L202" t="str">
        <f>HYPERLINK("http://dx.doi.org/10.1007/s10676-024-09771-9","http://dx.doi.org/10.1007/s10676-024-09771-9")</f>
        <v>http://dx.doi.org/10.1007/s10676-024-09771-9</v>
      </c>
      <c r="M202" t="s">
        <v>802</v>
      </c>
    </row>
    <row r="203" spans="1:13" x14ac:dyDescent="0.25">
      <c r="A203" s="12">
        <v>113</v>
      </c>
      <c r="B203" s="12">
        <f t="shared" si="3"/>
        <v>203</v>
      </c>
      <c r="C203" t="s">
        <v>803</v>
      </c>
      <c r="D203" t="s">
        <v>804</v>
      </c>
      <c r="E203" t="s">
        <v>19</v>
      </c>
      <c r="F203" t="s">
        <v>503</v>
      </c>
      <c r="G203" s="4">
        <v>2024</v>
      </c>
      <c r="H203" s="4">
        <v>11</v>
      </c>
      <c r="I203" s="4">
        <v>1</v>
      </c>
      <c r="J203" s="4" t="s">
        <v>7</v>
      </c>
      <c r="K203" s="4" t="s">
        <v>7</v>
      </c>
      <c r="L203" t="str">
        <f>HYPERLINK("http://dx.doi.org/10.1057/s41599-024-03849-x","http://dx.doi.org/10.1057/s41599-024-03849-x")</f>
        <v>http://dx.doi.org/10.1057/s41599-024-03849-x</v>
      </c>
      <c r="M203" t="s">
        <v>805</v>
      </c>
    </row>
    <row r="204" spans="1:13" x14ac:dyDescent="0.25">
      <c r="A204" s="12">
        <v>114</v>
      </c>
      <c r="B204" s="12">
        <f t="shared" si="3"/>
        <v>204</v>
      </c>
      <c r="C204" t="s">
        <v>806</v>
      </c>
      <c r="D204" t="s">
        <v>807</v>
      </c>
      <c r="E204" t="s">
        <v>808</v>
      </c>
      <c r="F204" t="s">
        <v>709</v>
      </c>
      <c r="G204" s="4">
        <v>2024</v>
      </c>
      <c r="H204" s="4" t="s">
        <v>7</v>
      </c>
      <c r="I204" s="4">
        <v>189</v>
      </c>
      <c r="J204" s="4">
        <v>3</v>
      </c>
      <c r="K204" s="4">
        <v>5</v>
      </c>
      <c r="L204" t="str">
        <f>HYPERLINK("http://dx.doi.org/10.1162/octo_a_00525","http://dx.doi.org/10.1162/octo_a_00525")</f>
        <v>http://dx.doi.org/10.1162/octo_a_00525</v>
      </c>
      <c r="M204" t="s">
        <v>809</v>
      </c>
    </row>
    <row r="205" spans="1:13" x14ac:dyDescent="0.25">
      <c r="A205" s="12">
        <v>115</v>
      </c>
      <c r="B205" s="12">
        <f t="shared" si="3"/>
        <v>205</v>
      </c>
      <c r="C205" t="s">
        <v>810</v>
      </c>
      <c r="D205" t="s">
        <v>811</v>
      </c>
      <c r="E205" t="s">
        <v>150</v>
      </c>
      <c r="F205" t="s">
        <v>812</v>
      </c>
      <c r="G205" s="4">
        <v>2024</v>
      </c>
      <c r="H205" s="4">
        <v>39</v>
      </c>
      <c r="I205" s="4">
        <v>2</v>
      </c>
      <c r="J205" s="4">
        <v>522</v>
      </c>
      <c r="K205" s="4">
        <v>531</v>
      </c>
      <c r="L205" t="str">
        <f>HYPERLINK("http://dx.doi.org/10.1093/llc/fqae021","http://dx.doi.org/10.1093/llc/fqae021")</f>
        <v>http://dx.doi.org/10.1093/llc/fqae021</v>
      </c>
      <c r="M205" t="s">
        <v>813</v>
      </c>
    </row>
    <row r="206" spans="1:13" x14ac:dyDescent="0.25">
      <c r="A206" s="12">
        <v>116</v>
      </c>
      <c r="B206" s="12">
        <f t="shared" si="3"/>
        <v>206</v>
      </c>
      <c r="C206" t="s">
        <v>814</v>
      </c>
      <c r="D206" t="s">
        <v>815</v>
      </c>
      <c r="E206" t="s">
        <v>816</v>
      </c>
      <c r="F206" t="s">
        <v>817</v>
      </c>
      <c r="G206" s="4">
        <v>2024</v>
      </c>
      <c r="H206" s="4">
        <v>121</v>
      </c>
      <c r="I206" s="4">
        <v>3</v>
      </c>
      <c r="J206" s="4">
        <v>352</v>
      </c>
      <c r="K206" s="4">
        <v>374</v>
      </c>
      <c r="L206" t="str">
        <f>HYPERLINK("http://dx.doi.org/10.1086/728291","http://dx.doi.org/10.1086/728291")</f>
        <v>http://dx.doi.org/10.1086/728291</v>
      </c>
      <c r="M206" t="s">
        <v>818</v>
      </c>
    </row>
    <row r="207" spans="1:13" x14ac:dyDescent="0.25">
      <c r="A207" s="12">
        <v>117</v>
      </c>
      <c r="B207" s="12">
        <f t="shared" si="3"/>
        <v>207</v>
      </c>
      <c r="C207" t="s">
        <v>819</v>
      </c>
      <c r="D207" t="s">
        <v>820</v>
      </c>
      <c r="E207" t="s">
        <v>155</v>
      </c>
      <c r="F207" t="s">
        <v>44</v>
      </c>
      <c r="G207" s="4">
        <v>2024</v>
      </c>
      <c r="H207" s="4">
        <v>43</v>
      </c>
      <c r="I207" s="4">
        <v>3</v>
      </c>
      <c r="J207" s="4">
        <v>783</v>
      </c>
      <c r="K207" s="4">
        <v>794</v>
      </c>
      <c r="L207" t="str">
        <f>HYPERLINK("http://dx.doi.org/10.1007/s11245-024-10046-7","http://dx.doi.org/10.1007/s11245-024-10046-7")</f>
        <v>http://dx.doi.org/10.1007/s11245-024-10046-7</v>
      </c>
      <c r="M207" t="s">
        <v>821</v>
      </c>
    </row>
    <row r="208" spans="1:13" x14ac:dyDescent="0.25">
      <c r="A208" s="12">
        <v>118</v>
      </c>
      <c r="B208" s="12">
        <f t="shared" si="3"/>
        <v>208</v>
      </c>
      <c r="C208" t="s">
        <v>822</v>
      </c>
      <c r="D208" t="s">
        <v>823</v>
      </c>
      <c r="E208" t="s">
        <v>62</v>
      </c>
      <c r="F208" t="s">
        <v>63</v>
      </c>
      <c r="G208" s="4">
        <v>2024</v>
      </c>
      <c r="H208" s="4">
        <v>26</v>
      </c>
      <c r="I208" s="4">
        <v>1</v>
      </c>
      <c r="J208" s="4" t="s">
        <v>7</v>
      </c>
      <c r="K208" s="4" t="s">
        <v>7</v>
      </c>
      <c r="L208" t="str">
        <f>HYPERLINK("http://dx.doi.org/10.1007/s10676-024-09754-w","http://dx.doi.org/10.1007/s10676-024-09754-w")</f>
        <v>http://dx.doi.org/10.1007/s10676-024-09754-w</v>
      </c>
      <c r="M208" t="s">
        <v>824</v>
      </c>
    </row>
    <row r="209" spans="1:13" x14ac:dyDescent="0.25">
      <c r="A209" s="12">
        <v>119</v>
      </c>
      <c r="B209" s="12">
        <f t="shared" si="3"/>
        <v>209</v>
      </c>
      <c r="C209" t="s">
        <v>825</v>
      </c>
      <c r="D209" t="s">
        <v>826</v>
      </c>
      <c r="E209" t="s">
        <v>276</v>
      </c>
      <c r="F209" t="s">
        <v>223</v>
      </c>
      <c r="G209" s="4">
        <v>2024</v>
      </c>
      <c r="H209" s="4">
        <v>94</v>
      </c>
      <c r="I209" s="4">
        <v>3</v>
      </c>
      <c r="J209" s="4">
        <v>54</v>
      </c>
      <c r="K209" s="4">
        <v>61</v>
      </c>
      <c r="L209" t="str">
        <f>HYPERLINK("http://dx.doi.org/10.1002/ad.3055","http://dx.doi.org/10.1002/ad.3055")</f>
        <v>http://dx.doi.org/10.1002/ad.3055</v>
      </c>
      <c r="M209" t="s">
        <v>827</v>
      </c>
    </row>
    <row r="210" spans="1:13" x14ac:dyDescent="0.25">
      <c r="A210" s="12">
        <v>121</v>
      </c>
      <c r="B210" s="12">
        <f t="shared" si="3"/>
        <v>210</v>
      </c>
      <c r="C210" t="s">
        <v>828</v>
      </c>
      <c r="D210" t="s">
        <v>829</v>
      </c>
      <c r="E210" t="s">
        <v>75</v>
      </c>
      <c r="F210" t="s">
        <v>366</v>
      </c>
      <c r="G210" s="4">
        <v>2024</v>
      </c>
      <c r="H210" s="4">
        <v>78</v>
      </c>
      <c r="I210" s="4">
        <v>4</v>
      </c>
      <c r="J210" s="4">
        <v>435</v>
      </c>
      <c r="K210" s="4">
        <v>445</v>
      </c>
      <c r="L210" t="str">
        <f>HYPERLINK("http://dx.doi.org/10.1093/elt/ccae035","http://dx.doi.org/10.1093/elt/ccae035")</f>
        <v>http://dx.doi.org/10.1093/elt/ccae035</v>
      </c>
      <c r="M210" t="s">
        <v>830</v>
      </c>
    </row>
    <row r="211" spans="1:13" x14ac:dyDescent="0.25">
      <c r="A211" s="12">
        <v>122</v>
      </c>
      <c r="B211" s="12">
        <f t="shared" si="3"/>
        <v>211</v>
      </c>
      <c r="C211" t="s">
        <v>831</v>
      </c>
      <c r="D211" t="s">
        <v>832</v>
      </c>
      <c r="E211" t="s">
        <v>33</v>
      </c>
      <c r="F211" t="s">
        <v>34</v>
      </c>
      <c r="G211" s="4">
        <v>2024</v>
      </c>
      <c r="H211" s="4">
        <v>25</v>
      </c>
      <c r="I211" s="4">
        <v>1</v>
      </c>
      <c r="J211" s="4" t="s">
        <v>7</v>
      </c>
      <c r="K211" s="4" t="s">
        <v>7</v>
      </c>
      <c r="L211" t="str">
        <f>HYPERLINK("http://dx.doi.org/10.4013/fsu.2024.251.13","http://dx.doi.org/10.4013/fsu.2024.251.13")</f>
        <v>http://dx.doi.org/10.4013/fsu.2024.251.13</v>
      </c>
      <c r="M211" t="s">
        <v>833</v>
      </c>
    </row>
    <row r="212" spans="1:13" x14ac:dyDescent="0.25">
      <c r="A212" s="12">
        <v>123</v>
      </c>
      <c r="B212" s="12">
        <f t="shared" si="3"/>
        <v>212</v>
      </c>
      <c r="C212" t="s">
        <v>834</v>
      </c>
      <c r="D212" t="s">
        <v>835</v>
      </c>
      <c r="E212" t="s">
        <v>836</v>
      </c>
      <c r="F212" t="s">
        <v>7</v>
      </c>
      <c r="G212" s="4">
        <v>2024</v>
      </c>
      <c r="H212" s="4">
        <v>21</v>
      </c>
      <c r="I212" s="4">
        <v>2</v>
      </c>
      <c r="J212" s="4">
        <v>191</v>
      </c>
      <c r="K212" s="4">
        <v>213</v>
      </c>
      <c r="L212" t="s">
        <v>1314</v>
      </c>
      <c r="M212" t="s">
        <v>837</v>
      </c>
    </row>
    <row r="213" spans="1:13" x14ac:dyDescent="0.25">
      <c r="A213" s="12">
        <v>124</v>
      </c>
      <c r="B213" s="12">
        <f t="shared" si="3"/>
        <v>213</v>
      </c>
      <c r="C213" t="s">
        <v>838</v>
      </c>
      <c r="D213" t="s">
        <v>839</v>
      </c>
      <c r="E213" t="s">
        <v>276</v>
      </c>
      <c r="F213" t="s">
        <v>223</v>
      </c>
      <c r="G213" s="4">
        <v>2024</v>
      </c>
      <c r="H213" s="4">
        <v>94</v>
      </c>
      <c r="I213" s="4">
        <v>3</v>
      </c>
      <c r="J213" s="4">
        <v>86</v>
      </c>
      <c r="K213" s="4">
        <v>93</v>
      </c>
      <c r="L213" t="str">
        <f>HYPERLINK("http://dx.doi.org/10.1002/ad.3059","http://dx.doi.org/10.1002/ad.3059")</f>
        <v>http://dx.doi.org/10.1002/ad.3059</v>
      </c>
      <c r="M213" t="s">
        <v>840</v>
      </c>
    </row>
    <row r="214" spans="1:13" x14ac:dyDescent="0.25">
      <c r="A214" s="12">
        <v>125</v>
      </c>
      <c r="B214" s="12">
        <f t="shared" si="3"/>
        <v>214</v>
      </c>
      <c r="C214" t="s">
        <v>841</v>
      </c>
      <c r="D214" t="s">
        <v>842</v>
      </c>
      <c r="E214" t="s">
        <v>843</v>
      </c>
      <c r="F214" t="s">
        <v>223</v>
      </c>
      <c r="G214" s="4">
        <v>2024</v>
      </c>
      <c r="H214" s="4">
        <v>139</v>
      </c>
      <c r="I214" s="4">
        <v>3</v>
      </c>
      <c r="J214" s="4">
        <v>548</v>
      </c>
      <c r="K214" s="4">
        <v>552</v>
      </c>
      <c r="L214" t="str">
        <f>HYPERLINK("http://dx.doi.org/10.1632/S0030812924000518","http://dx.doi.org/10.1632/S0030812924000518")</f>
        <v>http://dx.doi.org/10.1632/S0030812924000518</v>
      </c>
      <c r="M214" t="s">
        <v>844</v>
      </c>
    </row>
    <row r="215" spans="1:13" x14ac:dyDescent="0.25">
      <c r="A215" s="12">
        <v>126</v>
      </c>
      <c r="B215" s="12">
        <f t="shared" si="3"/>
        <v>215</v>
      </c>
      <c r="C215" t="s">
        <v>845</v>
      </c>
      <c r="D215" t="s">
        <v>846</v>
      </c>
      <c r="E215" t="s">
        <v>75</v>
      </c>
      <c r="F215" t="s">
        <v>847</v>
      </c>
      <c r="G215" s="4">
        <v>2024</v>
      </c>
      <c r="H215" s="4">
        <v>78</v>
      </c>
      <c r="I215" s="4">
        <v>4</v>
      </c>
      <c r="J215" s="4">
        <v>414</v>
      </c>
      <c r="K215" s="4">
        <v>422</v>
      </c>
      <c r="L215" t="str">
        <f>HYPERLINK("http://dx.doi.org/10.1093/elt/ccae031","http://dx.doi.org/10.1093/elt/ccae031")</f>
        <v>http://dx.doi.org/10.1093/elt/ccae031</v>
      </c>
      <c r="M215" t="s">
        <v>848</v>
      </c>
    </row>
    <row r="216" spans="1:13" x14ac:dyDescent="0.25">
      <c r="A216" s="12">
        <v>127</v>
      </c>
      <c r="B216" s="12">
        <f t="shared" si="3"/>
        <v>216</v>
      </c>
      <c r="C216" t="s">
        <v>849</v>
      </c>
      <c r="D216" t="s">
        <v>850</v>
      </c>
      <c r="E216" t="s">
        <v>33</v>
      </c>
      <c r="F216" t="s">
        <v>34</v>
      </c>
      <c r="G216" s="4">
        <v>2024</v>
      </c>
      <c r="H216" s="4">
        <v>25</v>
      </c>
      <c r="I216" s="4">
        <v>1</v>
      </c>
      <c r="J216" s="4" t="s">
        <v>7</v>
      </c>
      <c r="K216" s="4" t="s">
        <v>7</v>
      </c>
      <c r="L216" t="str">
        <f>HYPERLINK("http://dx.doi.org/10.4013/fsu.2024.251.11","http://dx.doi.org/10.4013/fsu.2024.251.11")</f>
        <v>http://dx.doi.org/10.4013/fsu.2024.251.11</v>
      </c>
      <c r="M216" t="s">
        <v>851</v>
      </c>
    </row>
    <row r="217" spans="1:13" x14ac:dyDescent="0.25">
      <c r="A217" s="12">
        <v>128</v>
      </c>
      <c r="B217" s="12">
        <f t="shared" si="3"/>
        <v>217</v>
      </c>
      <c r="C217" t="s">
        <v>852</v>
      </c>
      <c r="D217" t="s">
        <v>853</v>
      </c>
      <c r="E217" t="s">
        <v>62</v>
      </c>
      <c r="F217" t="s">
        <v>159</v>
      </c>
      <c r="G217" s="4">
        <v>2024</v>
      </c>
      <c r="H217" s="4">
        <v>26</v>
      </c>
      <c r="I217" s="4">
        <v>3</v>
      </c>
      <c r="J217" s="4" t="s">
        <v>7</v>
      </c>
      <c r="K217" s="4" t="s">
        <v>7</v>
      </c>
      <c r="L217" t="str">
        <f>HYPERLINK("http://dx.doi.org/10.1007/s10676-024-09773-7","http://dx.doi.org/10.1007/s10676-024-09773-7")</f>
        <v>http://dx.doi.org/10.1007/s10676-024-09773-7</v>
      </c>
      <c r="M217" t="s">
        <v>854</v>
      </c>
    </row>
    <row r="218" spans="1:13" x14ac:dyDescent="0.25">
      <c r="A218" s="12">
        <v>129</v>
      </c>
      <c r="B218" s="12">
        <f t="shared" si="3"/>
        <v>218</v>
      </c>
      <c r="C218" t="s">
        <v>855</v>
      </c>
      <c r="D218" t="s">
        <v>856</v>
      </c>
      <c r="E218" t="s">
        <v>241</v>
      </c>
      <c r="F218" t="s">
        <v>857</v>
      </c>
      <c r="G218" s="4">
        <v>2024</v>
      </c>
      <c r="H218" s="4" t="s">
        <v>7</v>
      </c>
      <c r="I218" s="4" t="s">
        <v>7</v>
      </c>
      <c r="J218" s="4" t="s">
        <v>7</v>
      </c>
      <c r="K218" s="4" t="s">
        <v>7</v>
      </c>
      <c r="L218" t="str">
        <f>HYPERLINK("http://dx.doi.org/10.1080/0020174X.2024.2312455","http://dx.doi.org/10.1080/0020174X.2024.2312455")</f>
        <v>http://dx.doi.org/10.1080/0020174X.2024.2312455</v>
      </c>
      <c r="M218" t="s">
        <v>858</v>
      </c>
    </row>
    <row r="219" spans="1:13" x14ac:dyDescent="0.25">
      <c r="A219" s="12">
        <v>130</v>
      </c>
      <c r="B219" s="12">
        <f t="shared" si="3"/>
        <v>219</v>
      </c>
      <c r="C219" t="s">
        <v>859</v>
      </c>
      <c r="D219" t="s">
        <v>860</v>
      </c>
      <c r="E219" t="s">
        <v>429</v>
      </c>
      <c r="F219" t="s">
        <v>123</v>
      </c>
      <c r="G219" s="4">
        <v>2024</v>
      </c>
      <c r="H219" s="4">
        <v>68</v>
      </c>
      <c r="I219" s="4">
        <v>2</v>
      </c>
      <c r="J219" s="4">
        <v>131</v>
      </c>
      <c r="K219" s="4">
        <v>150</v>
      </c>
      <c r="L219" t="str">
        <f>HYPERLINK("http://dx.doi.org/10.1017/S1054204324000042","http://dx.doi.org/10.1017/S1054204324000042")</f>
        <v>http://dx.doi.org/10.1017/S1054204324000042</v>
      </c>
      <c r="M219" t="s">
        <v>861</v>
      </c>
    </row>
    <row r="220" spans="1:13" x14ac:dyDescent="0.25">
      <c r="A220" s="12">
        <v>132</v>
      </c>
      <c r="B220" s="12">
        <f t="shared" si="3"/>
        <v>220</v>
      </c>
      <c r="C220" t="s">
        <v>862</v>
      </c>
      <c r="D220" t="s">
        <v>863</v>
      </c>
      <c r="E220" t="s">
        <v>864</v>
      </c>
      <c r="F220" t="s">
        <v>865</v>
      </c>
      <c r="G220" s="4">
        <v>2024</v>
      </c>
      <c r="H220" s="4" t="s">
        <v>7</v>
      </c>
      <c r="I220" s="4" t="s">
        <v>7</v>
      </c>
      <c r="J220" s="4" t="s">
        <v>7</v>
      </c>
      <c r="K220" s="4" t="s">
        <v>7</v>
      </c>
      <c r="L220" t="str">
        <f>HYPERLINK("http://dx.doi.org/10.1017/epi.2024.11","http://dx.doi.org/10.1017/epi.2024.11")</f>
        <v>http://dx.doi.org/10.1017/epi.2024.11</v>
      </c>
      <c r="M220" t="s">
        <v>866</v>
      </c>
    </row>
    <row r="221" spans="1:13" x14ac:dyDescent="0.25">
      <c r="A221" s="12">
        <v>133</v>
      </c>
      <c r="B221" s="12">
        <f t="shared" si="3"/>
        <v>221</v>
      </c>
      <c r="C221" t="s">
        <v>867</v>
      </c>
      <c r="D221" t="s">
        <v>868</v>
      </c>
      <c r="E221" t="s">
        <v>511</v>
      </c>
      <c r="F221" t="s">
        <v>512</v>
      </c>
      <c r="G221" s="4">
        <v>2024</v>
      </c>
      <c r="H221" s="4">
        <v>45</v>
      </c>
      <c r="I221" s="4">
        <v>2</v>
      </c>
      <c r="J221" s="4" t="s">
        <v>7</v>
      </c>
      <c r="K221" s="4" t="s">
        <v>7</v>
      </c>
      <c r="L221" t="str">
        <f>HYPERLINK("http://dx.doi.org/10.1215/03335372-11092870","http://dx.doi.org/10.1215/03335372-11092870")</f>
        <v>http://dx.doi.org/10.1215/03335372-11092870</v>
      </c>
      <c r="M221" t="s">
        <v>869</v>
      </c>
    </row>
    <row r="222" spans="1:13" x14ac:dyDescent="0.25">
      <c r="A222" s="12">
        <v>134</v>
      </c>
      <c r="B222" s="12">
        <f t="shared" si="3"/>
        <v>222</v>
      </c>
      <c r="C222" t="s">
        <v>870</v>
      </c>
      <c r="D222" t="s">
        <v>871</v>
      </c>
      <c r="E222" t="s">
        <v>127</v>
      </c>
      <c r="F222" t="s">
        <v>7</v>
      </c>
      <c r="G222" s="4">
        <v>2024</v>
      </c>
      <c r="H222" s="4">
        <v>44</v>
      </c>
      <c r="I222" s="4">
        <v>2</v>
      </c>
      <c r="J222" s="4" t="s">
        <v>7</v>
      </c>
      <c r="K222" s="4" t="s">
        <v>7</v>
      </c>
      <c r="L222" t="str">
        <f>HYPERLINK("http://dx.doi.org/10.4454/wj35mz94","http://dx.doi.org/10.4454/wj35mz94")</f>
        <v>http://dx.doi.org/10.4454/wj35mz94</v>
      </c>
      <c r="M222" t="s">
        <v>872</v>
      </c>
    </row>
    <row r="223" spans="1:13" x14ac:dyDescent="0.25">
      <c r="A223" s="12">
        <v>135</v>
      </c>
      <c r="B223" s="12">
        <f t="shared" si="3"/>
        <v>223</v>
      </c>
      <c r="C223" t="s">
        <v>873</v>
      </c>
      <c r="D223" t="s">
        <v>874</v>
      </c>
      <c r="E223" t="s">
        <v>150</v>
      </c>
      <c r="F223" t="s">
        <v>875</v>
      </c>
      <c r="G223" s="4">
        <v>2024</v>
      </c>
      <c r="H223" s="4">
        <v>39</v>
      </c>
      <c r="I223" s="4">
        <v>2</v>
      </c>
      <c r="J223" s="4">
        <v>657</v>
      </c>
      <c r="K223" s="4">
        <v>689</v>
      </c>
      <c r="L223" t="str">
        <f>HYPERLINK("http://dx.doi.org/10.1093/llc/fqad050","http://dx.doi.org/10.1093/llc/fqad050")</f>
        <v>http://dx.doi.org/10.1093/llc/fqad050</v>
      </c>
      <c r="M223" t="s">
        <v>876</v>
      </c>
    </row>
    <row r="224" spans="1:13" x14ac:dyDescent="0.25">
      <c r="A224" s="12">
        <v>136</v>
      </c>
      <c r="B224" s="12">
        <f t="shared" si="3"/>
        <v>224</v>
      </c>
      <c r="C224" t="s">
        <v>877</v>
      </c>
      <c r="D224" t="s">
        <v>878</v>
      </c>
      <c r="E224" t="s">
        <v>336</v>
      </c>
      <c r="F224" t="s">
        <v>314</v>
      </c>
      <c r="G224" s="4">
        <v>2024</v>
      </c>
      <c r="H224" s="4">
        <v>18</v>
      </c>
      <c r="I224" s="4">
        <v>2</v>
      </c>
      <c r="J224" s="4">
        <v>135</v>
      </c>
      <c r="K224" s="4">
        <v>154</v>
      </c>
      <c r="L224" t="str">
        <f>HYPERLINK("http://dx.doi.org/10.1080/18752160.2024.2348307","http://dx.doi.org/10.1080/18752160.2024.2348307")</f>
        <v>http://dx.doi.org/10.1080/18752160.2024.2348307</v>
      </c>
      <c r="M224" t="s">
        <v>879</v>
      </c>
    </row>
    <row r="225" spans="1:13" x14ac:dyDescent="0.25">
      <c r="A225" s="12">
        <v>137</v>
      </c>
      <c r="B225" s="12">
        <f t="shared" si="3"/>
        <v>225</v>
      </c>
      <c r="C225" t="s">
        <v>880</v>
      </c>
      <c r="D225" t="s">
        <v>881</v>
      </c>
      <c r="E225" t="s">
        <v>882</v>
      </c>
      <c r="F225" t="s">
        <v>883</v>
      </c>
      <c r="G225" s="4">
        <v>2024</v>
      </c>
      <c r="H225" s="4">
        <v>38</v>
      </c>
      <c r="I225" s="4">
        <v>4</v>
      </c>
      <c r="J225" s="4">
        <v>476</v>
      </c>
      <c r="K225" s="4">
        <v>490</v>
      </c>
      <c r="L225" t="str">
        <f>HYPERLINK("http://dx.doi.org/10.1080/02691728.2024.2316622","http://dx.doi.org/10.1080/02691728.2024.2316622")</f>
        <v>http://dx.doi.org/10.1080/02691728.2024.2316622</v>
      </c>
      <c r="M225" t="s">
        <v>884</v>
      </c>
    </row>
    <row r="226" spans="1:13" x14ac:dyDescent="0.25">
      <c r="A226" s="12">
        <v>138</v>
      </c>
      <c r="B226" s="12">
        <f t="shared" si="3"/>
        <v>226</v>
      </c>
      <c r="C226" t="s">
        <v>885</v>
      </c>
      <c r="D226" t="s">
        <v>886</v>
      </c>
      <c r="E226" t="s">
        <v>80</v>
      </c>
      <c r="F226" t="s">
        <v>887</v>
      </c>
      <c r="G226" s="4">
        <v>2024</v>
      </c>
      <c r="H226" s="4" t="s">
        <v>7</v>
      </c>
      <c r="I226" s="4" t="s">
        <v>7</v>
      </c>
      <c r="J226" s="4" t="s">
        <v>7</v>
      </c>
      <c r="K226" s="4" t="s">
        <v>7</v>
      </c>
      <c r="L226" t="str">
        <f>HYPERLINK("http://dx.doi.org/10.1007/s11098-024-02153-3","http://dx.doi.org/10.1007/s11098-024-02153-3")</f>
        <v>http://dx.doi.org/10.1007/s11098-024-02153-3</v>
      </c>
      <c r="M226" t="s">
        <v>888</v>
      </c>
    </row>
    <row r="227" spans="1:13" x14ac:dyDescent="0.25">
      <c r="A227" s="12">
        <v>139</v>
      </c>
      <c r="B227" s="12">
        <f t="shared" si="3"/>
        <v>227</v>
      </c>
      <c r="C227" t="s">
        <v>889</v>
      </c>
      <c r="D227" t="s">
        <v>890</v>
      </c>
      <c r="E227" t="s">
        <v>436</v>
      </c>
      <c r="F227" t="s">
        <v>223</v>
      </c>
      <c r="G227" s="4">
        <v>2024</v>
      </c>
      <c r="H227" s="4">
        <v>36</v>
      </c>
      <c r="I227" s="4">
        <v>2</v>
      </c>
      <c r="J227" s="4">
        <v>187</v>
      </c>
      <c r="K227" s="4">
        <v>209</v>
      </c>
      <c r="L227" t="str">
        <f>HYPERLINK("http://dx.doi.org/10.1017/S0958344023000265","http://dx.doi.org/10.1017/S0958344023000265")</f>
        <v>http://dx.doi.org/10.1017/S0958344023000265</v>
      </c>
      <c r="M227" t="s">
        <v>891</v>
      </c>
    </row>
    <row r="228" spans="1:13" x14ac:dyDescent="0.25">
      <c r="A228" s="12">
        <v>140</v>
      </c>
      <c r="B228" s="12">
        <f t="shared" si="3"/>
        <v>228</v>
      </c>
      <c r="C228" t="s">
        <v>892</v>
      </c>
      <c r="D228" t="s">
        <v>893</v>
      </c>
      <c r="E228" t="s">
        <v>75</v>
      </c>
      <c r="F228" t="s">
        <v>894</v>
      </c>
      <c r="G228" s="4">
        <v>2024</v>
      </c>
      <c r="H228" s="4">
        <v>78</v>
      </c>
      <c r="I228" s="4">
        <v>4</v>
      </c>
      <c r="J228" s="4">
        <v>466</v>
      </c>
      <c r="K228" s="4">
        <v>477</v>
      </c>
      <c r="L228" t="str">
        <f>HYPERLINK("http://dx.doi.org/10.1093/elt/ccae041","http://dx.doi.org/10.1093/elt/ccae041")</f>
        <v>http://dx.doi.org/10.1093/elt/ccae041</v>
      </c>
      <c r="M228" t="s">
        <v>895</v>
      </c>
    </row>
    <row r="229" spans="1:13" x14ac:dyDescent="0.25">
      <c r="A229" s="12">
        <v>141</v>
      </c>
      <c r="B229" s="12">
        <f t="shared" si="3"/>
        <v>229</v>
      </c>
      <c r="C229" t="s">
        <v>896</v>
      </c>
      <c r="D229" t="s">
        <v>897</v>
      </c>
      <c r="E229" t="s">
        <v>62</v>
      </c>
      <c r="F229" t="s">
        <v>123</v>
      </c>
      <c r="G229" s="4">
        <v>2024</v>
      </c>
      <c r="H229" s="4">
        <v>26</v>
      </c>
      <c r="I229" s="4">
        <v>2</v>
      </c>
      <c r="J229" s="4" t="s">
        <v>7</v>
      </c>
      <c r="K229" s="4" t="s">
        <v>7</v>
      </c>
      <c r="L229" t="str">
        <f>HYPERLINK("http://dx.doi.org/10.1007/s10676-024-09746-w","http://dx.doi.org/10.1007/s10676-024-09746-w")</f>
        <v>http://dx.doi.org/10.1007/s10676-024-09746-w</v>
      </c>
      <c r="M229" t="s">
        <v>898</v>
      </c>
    </row>
    <row r="230" spans="1:13" x14ac:dyDescent="0.25">
      <c r="A230" s="12">
        <v>143</v>
      </c>
      <c r="B230" s="12">
        <f t="shared" si="3"/>
        <v>230</v>
      </c>
      <c r="C230" t="s">
        <v>899</v>
      </c>
      <c r="D230" t="s">
        <v>900</v>
      </c>
      <c r="E230" t="s">
        <v>543</v>
      </c>
      <c r="F230" t="s">
        <v>901</v>
      </c>
      <c r="G230" s="4">
        <v>2024</v>
      </c>
      <c r="H230" s="4">
        <v>27</v>
      </c>
      <c r="I230" s="4">
        <v>2</v>
      </c>
      <c r="J230" s="4">
        <v>270</v>
      </c>
      <c r="K230" s="4">
        <v>290</v>
      </c>
      <c r="L230" t="str">
        <f>HYPERLINK("http://dx.doi.org/10.1080/14606925.2024.2303236","http://dx.doi.org/10.1080/14606925.2024.2303236")</f>
        <v>http://dx.doi.org/10.1080/14606925.2024.2303236</v>
      </c>
      <c r="M230" t="s">
        <v>902</v>
      </c>
    </row>
    <row r="231" spans="1:13" x14ac:dyDescent="0.25">
      <c r="A231" s="12">
        <v>144</v>
      </c>
      <c r="B231" s="12">
        <f t="shared" si="3"/>
        <v>231</v>
      </c>
      <c r="C231" t="s">
        <v>903</v>
      </c>
      <c r="D231" t="s">
        <v>904</v>
      </c>
      <c r="E231" t="s">
        <v>905</v>
      </c>
      <c r="F231" t="s">
        <v>7</v>
      </c>
      <c r="G231" s="4">
        <v>2024</v>
      </c>
      <c r="H231" s="4">
        <v>35</v>
      </c>
      <c r="I231" s="4" t="s">
        <v>282</v>
      </c>
      <c r="J231" s="4">
        <v>826</v>
      </c>
      <c r="K231" s="4">
        <v>832</v>
      </c>
      <c r="L231" t="str">
        <f>HYPERLINK("http://dx.doi.org/10.5325/utopianstudies.35.2-3.0826","http://dx.doi.org/10.5325/utopianstudies.35.2-3.0826")</f>
        <v>http://dx.doi.org/10.5325/utopianstudies.35.2-3.0826</v>
      </c>
      <c r="M231" t="s">
        <v>906</v>
      </c>
    </row>
    <row r="232" spans="1:13" x14ac:dyDescent="0.25">
      <c r="A232" s="12">
        <v>145</v>
      </c>
      <c r="B232" s="12">
        <f t="shared" si="3"/>
        <v>232</v>
      </c>
      <c r="C232" t="s">
        <v>907</v>
      </c>
      <c r="D232" t="s">
        <v>908</v>
      </c>
      <c r="E232" t="s">
        <v>276</v>
      </c>
      <c r="F232" t="s">
        <v>223</v>
      </c>
      <c r="G232" s="4">
        <v>2024</v>
      </c>
      <c r="H232" s="4">
        <v>94</v>
      </c>
      <c r="I232" s="4">
        <v>3</v>
      </c>
      <c r="J232" s="4">
        <v>70</v>
      </c>
      <c r="K232" s="4">
        <v>77</v>
      </c>
      <c r="L232" t="str">
        <f>HYPERLINK("http://dx.doi.org/10.1002/ad.3057","http://dx.doi.org/10.1002/ad.3057")</f>
        <v>http://dx.doi.org/10.1002/ad.3057</v>
      </c>
      <c r="M232" t="s">
        <v>909</v>
      </c>
    </row>
    <row r="233" spans="1:13" x14ac:dyDescent="0.25">
      <c r="A233" s="12">
        <v>146</v>
      </c>
      <c r="B233" s="12">
        <f t="shared" si="3"/>
        <v>233</v>
      </c>
      <c r="C233" t="s">
        <v>910</v>
      </c>
      <c r="D233" t="s">
        <v>911</v>
      </c>
      <c r="E233" t="s">
        <v>62</v>
      </c>
      <c r="F233" t="s">
        <v>63</v>
      </c>
      <c r="G233" s="4">
        <v>2024</v>
      </c>
      <c r="H233" s="4">
        <v>26</v>
      </c>
      <c r="I233" s="4">
        <v>1</v>
      </c>
      <c r="J233" s="4" t="s">
        <v>7</v>
      </c>
      <c r="K233" s="4" t="s">
        <v>7</v>
      </c>
      <c r="L233" t="str">
        <f>HYPERLINK("http://dx.doi.org/10.1007/s10676-024-09745-x","http://dx.doi.org/10.1007/s10676-024-09745-x")</f>
        <v>http://dx.doi.org/10.1007/s10676-024-09745-x</v>
      </c>
      <c r="M233" t="s">
        <v>912</v>
      </c>
    </row>
    <row r="234" spans="1:13" x14ac:dyDescent="0.25">
      <c r="A234" s="12">
        <v>147</v>
      </c>
      <c r="B234" s="12">
        <f t="shared" si="3"/>
        <v>234</v>
      </c>
      <c r="C234" t="s">
        <v>913</v>
      </c>
      <c r="D234" t="s">
        <v>914</v>
      </c>
      <c r="E234" t="s">
        <v>19</v>
      </c>
      <c r="F234" t="s">
        <v>639</v>
      </c>
      <c r="G234" s="4">
        <v>2024</v>
      </c>
      <c r="H234" s="4">
        <v>11</v>
      </c>
      <c r="I234" s="4">
        <v>1</v>
      </c>
      <c r="J234" s="4" t="s">
        <v>7</v>
      </c>
      <c r="K234" s="4" t="s">
        <v>7</v>
      </c>
      <c r="L234" t="str">
        <f>HYPERLINK("http://dx.doi.org/10.1057/s41599-024-02894-w","http://dx.doi.org/10.1057/s41599-024-02894-w")</f>
        <v>http://dx.doi.org/10.1057/s41599-024-02894-w</v>
      </c>
      <c r="M234" t="s">
        <v>915</v>
      </c>
    </row>
    <row r="235" spans="1:13" x14ac:dyDescent="0.25">
      <c r="A235" s="12">
        <v>148</v>
      </c>
      <c r="B235" s="12">
        <f t="shared" si="3"/>
        <v>235</v>
      </c>
      <c r="C235" t="s">
        <v>916</v>
      </c>
      <c r="D235" t="s">
        <v>917</v>
      </c>
      <c r="E235" t="s">
        <v>62</v>
      </c>
      <c r="F235" t="s">
        <v>89</v>
      </c>
      <c r="G235" s="4">
        <v>2024</v>
      </c>
      <c r="H235" s="4">
        <v>26</v>
      </c>
      <c r="I235" s="4">
        <v>4</v>
      </c>
      <c r="J235" s="4" t="s">
        <v>7</v>
      </c>
      <c r="K235" s="4" t="s">
        <v>7</v>
      </c>
      <c r="L235" t="str">
        <f>HYPERLINK("http://dx.doi.org/10.1007/s10676-024-09801-6","http://dx.doi.org/10.1007/s10676-024-09801-6")</f>
        <v>http://dx.doi.org/10.1007/s10676-024-09801-6</v>
      </c>
      <c r="M235" t="s">
        <v>918</v>
      </c>
    </row>
    <row r="236" spans="1:13" x14ac:dyDescent="0.25">
      <c r="A236" s="12">
        <v>149</v>
      </c>
      <c r="B236" s="12">
        <f t="shared" si="3"/>
        <v>236</v>
      </c>
      <c r="C236" t="s">
        <v>919</v>
      </c>
      <c r="D236" t="s">
        <v>920</v>
      </c>
      <c r="E236" t="s">
        <v>921</v>
      </c>
      <c r="F236" t="s">
        <v>89</v>
      </c>
      <c r="G236" s="4">
        <v>2024</v>
      </c>
      <c r="H236" s="4">
        <v>51</v>
      </c>
      <c r="I236" s="4">
        <v>2</v>
      </c>
      <c r="J236" s="4">
        <v>737</v>
      </c>
      <c r="K236" s="4">
        <v>755</v>
      </c>
      <c r="L236" t="str">
        <f>HYPERLINK("http://dx.doi.org/10.1007/s11059-024-00769-2","http://dx.doi.org/10.1007/s11059-024-00769-2")</f>
        <v>http://dx.doi.org/10.1007/s11059-024-00769-2</v>
      </c>
      <c r="M236" t="s">
        <v>922</v>
      </c>
    </row>
    <row r="237" spans="1:13" x14ac:dyDescent="0.25">
      <c r="A237" s="12">
        <v>150</v>
      </c>
      <c r="B237" s="12">
        <f t="shared" si="3"/>
        <v>237</v>
      </c>
      <c r="C237" t="s">
        <v>923</v>
      </c>
      <c r="D237" t="s">
        <v>924</v>
      </c>
      <c r="E237" t="s">
        <v>632</v>
      </c>
      <c r="F237" t="s">
        <v>63</v>
      </c>
      <c r="G237" s="4">
        <v>2024</v>
      </c>
      <c r="H237" s="4">
        <v>14</v>
      </c>
      <c r="I237" s="4">
        <v>1</v>
      </c>
      <c r="J237" s="4" t="s">
        <v>7</v>
      </c>
      <c r="K237" s="4" t="s">
        <v>7</v>
      </c>
      <c r="L237" t="str">
        <f>HYPERLINK("http://dx.doi.org/10.1007/s13194-024-00569-6","http://dx.doi.org/10.1007/s13194-024-00569-6")</f>
        <v>http://dx.doi.org/10.1007/s13194-024-00569-6</v>
      </c>
      <c r="M237" t="s">
        <v>925</v>
      </c>
    </row>
    <row r="238" spans="1:13" x14ac:dyDescent="0.25">
      <c r="A238" s="12">
        <v>151</v>
      </c>
      <c r="B238" s="12">
        <f t="shared" si="3"/>
        <v>238</v>
      </c>
      <c r="C238" t="s">
        <v>926</v>
      </c>
      <c r="D238" t="s">
        <v>927</v>
      </c>
      <c r="E238" t="s">
        <v>241</v>
      </c>
      <c r="F238" t="s">
        <v>928</v>
      </c>
      <c r="G238" s="4">
        <v>2024</v>
      </c>
      <c r="H238" s="4" t="s">
        <v>7</v>
      </c>
      <c r="I238" s="4" t="s">
        <v>7</v>
      </c>
      <c r="J238" s="4" t="s">
        <v>7</v>
      </c>
      <c r="K238" s="4" t="s">
        <v>7</v>
      </c>
      <c r="L238" t="str">
        <f>HYPERLINK("http://dx.doi.org/10.1080/0020174X.2024.2434874","http://dx.doi.org/10.1080/0020174X.2024.2434874")</f>
        <v>http://dx.doi.org/10.1080/0020174X.2024.2434874</v>
      </c>
      <c r="M238" t="s">
        <v>929</v>
      </c>
    </row>
    <row r="239" spans="1:13" x14ac:dyDescent="0.25">
      <c r="A239" s="12">
        <v>152</v>
      </c>
      <c r="B239" s="12">
        <f t="shared" si="3"/>
        <v>239</v>
      </c>
      <c r="C239" t="s">
        <v>930</v>
      </c>
      <c r="D239" t="s">
        <v>931</v>
      </c>
      <c r="E239" t="s">
        <v>19</v>
      </c>
      <c r="F239" t="s">
        <v>932</v>
      </c>
      <c r="G239" s="4">
        <v>2024</v>
      </c>
      <c r="H239" s="4">
        <v>11</v>
      </c>
      <c r="I239" s="4">
        <v>1</v>
      </c>
      <c r="J239" s="4" t="s">
        <v>7</v>
      </c>
      <c r="K239" s="4" t="s">
        <v>7</v>
      </c>
      <c r="L239" t="str">
        <f>HYPERLINK("http://dx.doi.org/10.1057/s41599-024-03868-8","http://dx.doi.org/10.1057/s41599-024-03868-8")</f>
        <v>http://dx.doi.org/10.1057/s41599-024-03868-8</v>
      </c>
      <c r="M239" t="s">
        <v>933</v>
      </c>
    </row>
    <row r="240" spans="1:13" x14ac:dyDescent="0.25">
      <c r="A240" s="12">
        <v>154</v>
      </c>
      <c r="B240" s="12">
        <f t="shared" si="3"/>
        <v>240</v>
      </c>
      <c r="C240" t="s">
        <v>934</v>
      </c>
      <c r="D240" t="s">
        <v>935</v>
      </c>
      <c r="E240" t="s">
        <v>62</v>
      </c>
      <c r="F240" t="s">
        <v>63</v>
      </c>
      <c r="G240" s="4">
        <v>2024</v>
      </c>
      <c r="H240" s="4">
        <v>26</v>
      </c>
      <c r="I240" s="4">
        <v>1</v>
      </c>
      <c r="J240" s="4" t="s">
        <v>7</v>
      </c>
      <c r="K240" s="4" t="s">
        <v>7</v>
      </c>
      <c r="L240" t="str">
        <f>HYPERLINK("http://dx.doi.org/10.1007/s10676-023-09733-7","http://dx.doi.org/10.1007/s10676-023-09733-7")</f>
        <v>http://dx.doi.org/10.1007/s10676-023-09733-7</v>
      </c>
      <c r="M240" t="s">
        <v>936</v>
      </c>
    </row>
    <row r="241" spans="1:13" x14ac:dyDescent="0.25">
      <c r="A241" s="12">
        <v>155</v>
      </c>
      <c r="B241" s="12">
        <f t="shared" si="3"/>
        <v>241</v>
      </c>
      <c r="C241" t="s">
        <v>937</v>
      </c>
      <c r="D241" t="s">
        <v>938</v>
      </c>
      <c r="E241" t="s">
        <v>75</v>
      </c>
      <c r="F241" t="s">
        <v>76</v>
      </c>
      <c r="G241" s="4">
        <v>2024</v>
      </c>
      <c r="H241" s="4">
        <v>78</v>
      </c>
      <c r="I241" s="4">
        <v>4</v>
      </c>
      <c r="J241" s="4">
        <v>453</v>
      </c>
      <c r="K241" s="4">
        <v>465</v>
      </c>
      <c r="L241" t="str">
        <f>HYPERLINK("http://dx.doi.org/10.1093/elt/ccae033","http://dx.doi.org/10.1093/elt/ccae033")</f>
        <v>http://dx.doi.org/10.1093/elt/ccae033</v>
      </c>
      <c r="M241" t="s">
        <v>939</v>
      </c>
    </row>
    <row r="242" spans="1:13" x14ac:dyDescent="0.25">
      <c r="A242" s="12">
        <v>156</v>
      </c>
      <c r="B242" s="12">
        <f t="shared" si="3"/>
        <v>242</v>
      </c>
      <c r="C242" t="s">
        <v>940</v>
      </c>
      <c r="D242" t="s">
        <v>941</v>
      </c>
      <c r="E242" t="s">
        <v>836</v>
      </c>
      <c r="F242" t="s">
        <v>7</v>
      </c>
      <c r="G242" s="4">
        <v>2024</v>
      </c>
      <c r="H242" s="4">
        <v>21</v>
      </c>
      <c r="I242" s="4">
        <v>3</v>
      </c>
      <c r="J242" s="4">
        <v>246</v>
      </c>
      <c r="K242" s="4">
        <v>266</v>
      </c>
      <c r="L242" t="s">
        <v>1315</v>
      </c>
      <c r="M242" t="s">
        <v>942</v>
      </c>
    </row>
    <row r="243" spans="1:13" x14ac:dyDescent="0.25">
      <c r="A243" s="12">
        <v>157</v>
      </c>
      <c r="B243" s="12">
        <f t="shared" si="3"/>
        <v>243</v>
      </c>
      <c r="C243" t="s">
        <v>943</v>
      </c>
      <c r="D243" t="s">
        <v>944</v>
      </c>
      <c r="E243" t="s">
        <v>543</v>
      </c>
      <c r="F243" t="s">
        <v>945</v>
      </c>
      <c r="G243" s="4">
        <v>2024</v>
      </c>
      <c r="H243" s="4" t="s">
        <v>7</v>
      </c>
      <c r="I243" s="4" t="s">
        <v>7</v>
      </c>
      <c r="J243" s="4" t="s">
        <v>7</v>
      </c>
      <c r="K243" s="4" t="s">
        <v>7</v>
      </c>
      <c r="L243" t="str">
        <f>HYPERLINK("http://dx.doi.org/10.1080/14606925.2024.2425084","http://dx.doi.org/10.1080/14606925.2024.2425084")</f>
        <v>http://dx.doi.org/10.1080/14606925.2024.2425084</v>
      </c>
      <c r="M243" t="s">
        <v>946</v>
      </c>
    </row>
    <row r="244" spans="1:13" x14ac:dyDescent="0.25">
      <c r="A244" s="12">
        <v>158</v>
      </c>
      <c r="B244" s="12">
        <f t="shared" si="3"/>
        <v>244</v>
      </c>
      <c r="C244" t="s">
        <v>947</v>
      </c>
      <c r="D244" t="s">
        <v>948</v>
      </c>
      <c r="E244" t="s">
        <v>921</v>
      </c>
      <c r="F244" t="s">
        <v>123</v>
      </c>
      <c r="G244" s="4">
        <v>2024</v>
      </c>
      <c r="H244" s="4">
        <v>51</v>
      </c>
      <c r="I244" s="4">
        <v>1</v>
      </c>
      <c r="J244" s="4">
        <v>371</v>
      </c>
      <c r="K244" s="4">
        <v>381</v>
      </c>
      <c r="L244" t="str">
        <f>HYPERLINK("http://dx.doi.org/10.1007/s11059-023-00723-8","http://dx.doi.org/10.1007/s11059-023-00723-8")</f>
        <v>http://dx.doi.org/10.1007/s11059-023-00723-8</v>
      </c>
      <c r="M244" t="s">
        <v>949</v>
      </c>
    </row>
    <row r="245" spans="1:13" x14ac:dyDescent="0.25">
      <c r="A245" s="12">
        <v>159</v>
      </c>
      <c r="B245" s="12">
        <f t="shared" si="3"/>
        <v>245</v>
      </c>
      <c r="C245" t="s">
        <v>950</v>
      </c>
      <c r="D245" t="s">
        <v>951</v>
      </c>
      <c r="E245" t="s">
        <v>14</v>
      </c>
      <c r="F245" t="s">
        <v>223</v>
      </c>
      <c r="G245" s="4">
        <v>2024</v>
      </c>
      <c r="H245" s="4">
        <v>15</v>
      </c>
      <c r="I245" s="4">
        <v>5</v>
      </c>
      <c r="J245" s="4" t="s">
        <v>7</v>
      </c>
      <c r="K245" s="4" t="s">
        <v>7</v>
      </c>
      <c r="L245" t="str">
        <f>HYPERLINK("http://dx.doi.org/10.3390/rel15050593","http://dx.doi.org/10.3390/rel15050593")</f>
        <v>http://dx.doi.org/10.3390/rel15050593</v>
      </c>
      <c r="M245" t="s">
        <v>952</v>
      </c>
    </row>
    <row r="246" spans="1:13" x14ac:dyDescent="0.25">
      <c r="A246" s="12">
        <v>160</v>
      </c>
      <c r="B246" s="12">
        <f t="shared" si="3"/>
        <v>246</v>
      </c>
      <c r="C246" t="s">
        <v>953</v>
      </c>
      <c r="D246" t="s">
        <v>954</v>
      </c>
      <c r="E246" t="s">
        <v>955</v>
      </c>
      <c r="F246" t="s">
        <v>956</v>
      </c>
      <c r="G246" s="4">
        <v>2024</v>
      </c>
      <c r="H246" s="4" t="s">
        <v>7</v>
      </c>
      <c r="I246" s="4">
        <v>94</v>
      </c>
      <c r="J246" s="4">
        <v>56</v>
      </c>
      <c r="K246" s="4">
        <v>62</v>
      </c>
      <c r="L246" t="str">
        <f>HYPERLINK("http://dx.doi.org/10.1162/grey_a_00389","http://dx.doi.org/10.1162/grey_a_00389")</f>
        <v>http://dx.doi.org/10.1162/grey_a_00389</v>
      </c>
      <c r="M246" t="s">
        <v>957</v>
      </c>
    </row>
    <row r="247" spans="1:13" x14ac:dyDescent="0.25">
      <c r="A247" s="12">
        <v>161</v>
      </c>
      <c r="B247" s="12">
        <f t="shared" si="3"/>
        <v>247</v>
      </c>
      <c r="C247" t="s">
        <v>958</v>
      </c>
      <c r="D247" t="s">
        <v>959</v>
      </c>
      <c r="E247" t="s">
        <v>960</v>
      </c>
      <c r="F247" t="s">
        <v>208</v>
      </c>
      <c r="G247" s="4">
        <v>2024</v>
      </c>
      <c r="H247" s="4">
        <v>54</v>
      </c>
      <c r="I247" s="4">
        <v>5</v>
      </c>
      <c r="J247" s="4">
        <v>617</v>
      </c>
      <c r="K247" s="4">
        <v>620</v>
      </c>
      <c r="L247" t="str">
        <f>HYPERLINK("http://dx.doi.org/10.1525/hsns.2024.54.5.617","http://dx.doi.org/10.1525/hsns.2024.54.5.617")</f>
        <v>http://dx.doi.org/10.1525/hsns.2024.54.5.617</v>
      </c>
      <c r="M247" t="s">
        <v>961</v>
      </c>
    </row>
    <row r="248" spans="1:13" x14ac:dyDescent="0.25">
      <c r="A248" s="12">
        <v>162</v>
      </c>
      <c r="B248" s="12">
        <f t="shared" si="3"/>
        <v>248</v>
      </c>
      <c r="C248" t="s">
        <v>962</v>
      </c>
      <c r="D248" t="s">
        <v>963</v>
      </c>
      <c r="E248" t="s">
        <v>75</v>
      </c>
      <c r="F248" t="s">
        <v>29</v>
      </c>
      <c r="G248" s="4">
        <v>2024</v>
      </c>
      <c r="H248" s="4">
        <v>78</v>
      </c>
      <c r="I248" s="4">
        <v>4</v>
      </c>
      <c r="J248" s="4">
        <v>478</v>
      </c>
      <c r="K248" s="4">
        <v>488</v>
      </c>
      <c r="L248" t="str">
        <f>HYPERLINK("http://dx.doi.org/10.1093/elt/ccae052","http://dx.doi.org/10.1093/elt/ccae052")</f>
        <v>http://dx.doi.org/10.1093/elt/ccae052</v>
      </c>
      <c r="M248" t="s">
        <v>964</v>
      </c>
    </row>
    <row r="249" spans="1:13" x14ac:dyDescent="0.25">
      <c r="A249" s="12">
        <v>163</v>
      </c>
      <c r="B249" s="12">
        <f t="shared" si="3"/>
        <v>249</v>
      </c>
      <c r="C249" t="s">
        <v>965</v>
      </c>
      <c r="D249" t="s">
        <v>966</v>
      </c>
      <c r="E249" t="s">
        <v>713</v>
      </c>
      <c r="F249" t="s">
        <v>967</v>
      </c>
      <c r="G249" s="4">
        <v>2024</v>
      </c>
      <c r="H249" s="4" t="s">
        <v>7</v>
      </c>
      <c r="I249" s="4" t="s">
        <v>7</v>
      </c>
      <c r="J249" s="4" t="s">
        <v>7</v>
      </c>
      <c r="K249" s="4" t="s">
        <v>7</v>
      </c>
      <c r="L249" t="str">
        <f>HYPERLINK("http://dx.doi.org/10.1111/japp.12758","http://dx.doi.org/10.1111/japp.12758")</f>
        <v>http://dx.doi.org/10.1111/japp.12758</v>
      </c>
      <c r="M249" t="s">
        <v>968</v>
      </c>
    </row>
    <row r="250" spans="1:13" x14ac:dyDescent="0.25">
      <c r="A250" s="12">
        <v>165</v>
      </c>
      <c r="B250" s="12">
        <f t="shared" si="3"/>
        <v>250</v>
      </c>
      <c r="C250" t="s">
        <v>969</v>
      </c>
      <c r="D250" t="s">
        <v>970</v>
      </c>
      <c r="E250" t="s">
        <v>276</v>
      </c>
      <c r="F250" t="s">
        <v>223</v>
      </c>
      <c r="G250" s="4">
        <v>2024</v>
      </c>
      <c r="H250" s="4">
        <v>94</v>
      </c>
      <c r="I250" s="4">
        <v>3</v>
      </c>
      <c r="J250" s="4">
        <v>46</v>
      </c>
      <c r="K250" s="4">
        <v>53</v>
      </c>
      <c r="L250" t="str">
        <f>HYPERLINK("http://dx.doi.org/10.1002/ad.3054","http://dx.doi.org/10.1002/ad.3054")</f>
        <v>http://dx.doi.org/10.1002/ad.3054</v>
      </c>
      <c r="M250" t="s">
        <v>971</v>
      </c>
    </row>
    <row r="251" spans="1:13" s="1" customFormat="1" x14ac:dyDescent="0.25">
      <c r="A251" s="13"/>
      <c r="B251" s="12">
        <f t="shared" si="3"/>
        <v>251</v>
      </c>
      <c r="C251" s="1" t="s">
        <v>958</v>
      </c>
      <c r="D251" s="1" t="s">
        <v>959</v>
      </c>
      <c r="E251" s="1" t="s">
        <v>960</v>
      </c>
      <c r="F251" s="1" t="s">
        <v>208</v>
      </c>
      <c r="G251" s="5">
        <v>2024</v>
      </c>
      <c r="H251" s="5">
        <v>54</v>
      </c>
      <c r="I251" s="5">
        <v>5</v>
      </c>
      <c r="J251" s="5">
        <v>617</v>
      </c>
      <c r="K251" s="5">
        <v>620</v>
      </c>
      <c r="L251" s="1" t="str">
        <f>HYPERLINK("http://dx.doi.org/10.1525/hsns.2024.54.5.617","http://dx.doi.org/10.1525/hsns.2024.54.5.617")</f>
        <v>http://dx.doi.org/10.1525/hsns.2024.54.5.617</v>
      </c>
      <c r="M251" s="1" t="s">
        <v>972</v>
      </c>
    </row>
    <row r="252" spans="1:13" x14ac:dyDescent="0.25">
      <c r="A252" s="12">
        <v>166</v>
      </c>
      <c r="B252" s="12">
        <f t="shared" si="3"/>
        <v>252</v>
      </c>
      <c r="C252" t="s">
        <v>973</v>
      </c>
      <c r="D252" t="s">
        <v>974</v>
      </c>
      <c r="E252" t="s">
        <v>511</v>
      </c>
      <c r="F252" t="s">
        <v>512</v>
      </c>
      <c r="G252" s="4">
        <v>2024</v>
      </c>
      <c r="H252" s="4">
        <v>45</v>
      </c>
      <c r="I252" s="4">
        <v>2</v>
      </c>
      <c r="J252" s="4" t="s">
        <v>7</v>
      </c>
      <c r="K252" s="4" t="s">
        <v>7</v>
      </c>
      <c r="L252" t="str">
        <f>HYPERLINK("http://dx.doi.org/10.1215/03335372-11092818","http://dx.doi.org/10.1215/03335372-11092818")</f>
        <v>http://dx.doi.org/10.1215/03335372-11092818</v>
      </c>
      <c r="M252" t="s">
        <v>975</v>
      </c>
    </row>
    <row r="253" spans="1:13" x14ac:dyDescent="0.25">
      <c r="A253" s="12">
        <v>167</v>
      </c>
      <c r="B253" s="12">
        <f t="shared" si="3"/>
        <v>253</v>
      </c>
      <c r="C253" t="s">
        <v>976</v>
      </c>
      <c r="D253" t="s">
        <v>977</v>
      </c>
      <c r="E253" t="s">
        <v>276</v>
      </c>
      <c r="F253" t="s">
        <v>223</v>
      </c>
      <c r="G253" s="4">
        <v>2024</v>
      </c>
      <c r="H253" s="4">
        <v>94</v>
      </c>
      <c r="I253" s="4">
        <v>3</v>
      </c>
      <c r="J253" s="4">
        <v>30</v>
      </c>
      <c r="K253" s="4">
        <v>37</v>
      </c>
      <c r="L253" t="str">
        <f>HYPERLINK("http://dx.doi.org/10.1002/ad.3052","http://dx.doi.org/10.1002/ad.3052")</f>
        <v>http://dx.doi.org/10.1002/ad.3052</v>
      </c>
      <c r="M253" t="s">
        <v>978</v>
      </c>
    </row>
    <row r="254" spans="1:13" x14ac:dyDescent="0.25">
      <c r="A254" s="12">
        <v>168</v>
      </c>
      <c r="B254" s="12">
        <f t="shared" si="3"/>
        <v>254</v>
      </c>
      <c r="C254" t="s">
        <v>979</v>
      </c>
      <c r="D254" t="s">
        <v>980</v>
      </c>
      <c r="E254" t="s">
        <v>62</v>
      </c>
      <c r="F254" t="s">
        <v>159</v>
      </c>
      <c r="G254" s="4">
        <v>2024</v>
      </c>
      <c r="H254" s="4">
        <v>26</v>
      </c>
      <c r="I254" s="4">
        <v>3</v>
      </c>
      <c r="J254" s="4" t="s">
        <v>7</v>
      </c>
      <c r="K254" s="4" t="s">
        <v>7</v>
      </c>
      <c r="L254" t="str">
        <f>HYPERLINK("http://dx.doi.org/10.1007/s10676-024-09776-4","http://dx.doi.org/10.1007/s10676-024-09776-4")</f>
        <v>http://dx.doi.org/10.1007/s10676-024-09776-4</v>
      </c>
      <c r="M254" t="s">
        <v>981</v>
      </c>
    </row>
    <row r="255" spans="1:13" x14ac:dyDescent="0.25">
      <c r="A255" s="12">
        <v>169</v>
      </c>
      <c r="B255" s="12">
        <f t="shared" si="3"/>
        <v>255</v>
      </c>
      <c r="C255" t="s">
        <v>274</v>
      </c>
      <c r="D255" t="s">
        <v>982</v>
      </c>
      <c r="E255" t="s">
        <v>276</v>
      </c>
      <c r="F255" t="s">
        <v>223</v>
      </c>
      <c r="G255" s="4">
        <v>2024</v>
      </c>
      <c r="H255" s="4">
        <v>94</v>
      </c>
      <c r="I255" s="4">
        <v>3</v>
      </c>
      <c r="J255" s="4">
        <v>62</v>
      </c>
      <c r="K255" s="4">
        <v>69</v>
      </c>
      <c r="L255" t="str">
        <f>HYPERLINK("http://dx.doi.org/10.1002/ad.3056","http://dx.doi.org/10.1002/ad.3056")</f>
        <v>http://dx.doi.org/10.1002/ad.3056</v>
      </c>
      <c r="M255" t="s">
        <v>983</v>
      </c>
    </row>
    <row r="256" spans="1:13" x14ac:dyDescent="0.25">
      <c r="A256" s="12">
        <v>170</v>
      </c>
      <c r="B256" s="12">
        <f t="shared" si="3"/>
        <v>256</v>
      </c>
      <c r="C256" t="s">
        <v>984</v>
      </c>
      <c r="D256" t="s">
        <v>985</v>
      </c>
      <c r="E256" t="s">
        <v>588</v>
      </c>
      <c r="F256" t="s">
        <v>589</v>
      </c>
      <c r="G256" s="4">
        <v>2024</v>
      </c>
      <c r="H256" s="4">
        <v>23</v>
      </c>
      <c r="I256" s="4">
        <v>1</v>
      </c>
      <c r="J256" s="4">
        <v>23</v>
      </c>
      <c r="K256" s="4">
        <v>35</v>
      </c>
      <c r="L256" t="str">
        <f>HYPERLINK("http://dx.doi.org/10.1108/ETPC-08-2023-0092","http://dx.doi.org/10.1108/ETPC-08-2023-0092")</f>
        <v>http://dx.doi.org/10.1108/ETPC-08-2023-0092</v>
      </c>
      <c r="M256" t="s">
        <v>986</v>
      </c>
    </row>
    <row r="257" spans="1:13" x14ac:dyDescent="0.25">
      <c r="A257" s="12">
        <v>171</v>
      </c>
      <c r="B257" s="12">
        <f t="shared" si="3"/>
        <v>257</v>
      </c>
      <c r="C257" t="s">
        <v>987</v>
      </c>
      <c r="D257" t="s">
        <v>988</v>
      </c>
      <c r="E257" t="s">
        <v>24</v>
      </c>
      <c r="F257" t="s">
        <v>989</v>
      </c>
      <c r="G257" s="4">
        <v>2024</v>
      </c>
      <c r="H257" s="4" t="s">
        <v>7</v>
      </c>
      <c r="I257" s="4" t="s">
        <v>7</v>
      </c>
      <c r="J257" s="4" t="s">
        <v>7</v>
      </c>
      <c r="K257" s="4" t="s">
        <v>7</v>
      </c>
      <c r="L257" t="str">
        <f>HYPERLINK("http://dx.doi.org/10.1007/s11191-024-00575-3","http://dx.doi.org/10.1007/s11191-024-00575-3")</f>
        <v>http://dx.doi.org/10.1007/s11191-024-00575-3</v>
      </c>
      <c r="M257" t="s">
        <v>990</v>
      </c>
    </row>
    <row r="258" spans="1:13" s="1" customFormat="1" x14ac:dyDescent="0.25">
      <c r="A258" s="14" t="s">
        <v>1329</v>
      </c>
      <c r="B258" s="12"/>
      <c r="C258" s="1" t="s">
        <v>991</v>
      </c>
      <c r="D258" s="1" t="s">
        <v>992</v>
      </c>
      <c r="E258" s="1" t="s">
        <v>993</v>
      </c>
      <c r="F258" s="1" t="s">
        <v>208</v>
      </c>
      <c r="G258" s="5">
        <v>2024</v>
      </c>
      <c r="H258" s="5">
        <v>20</v>
      </c>
      <c r="I258" s="5">
        <v>1</v>
      </c>
      <c r="J258" s="5">
        <v>50</v>
      </c>
      <c r="K258" s="5">
        <v>52</v>
      </c>
      <c r="L258" s="1" t="s">
        <v>7</v>
      </c>
      <c r="M258" s="1" t="s">
        <v>994</v>
      </c>
    </row>
    <row r="259" spans="1:13" x14ac:dyDescent="0.25">
      <c r="A259" s="12">
        <v>172</v>
      </c>
      <c r="B259" s="12">
        <v>259</v>
      </c>
      <c r="C259" t="s">
        <v>995</v>
      </c>
      <c r="D259" t="s">
        <v>996</v>
      </c>
      <c r="E259" t="s">
        <v>88</v>
      </c>
      <c r="F259" t="s">
        <v>89</v>
      </c>
      <c r="G259" s="4">
        <v>2024</v>
      </c>
      <c r="H259" s="4">
        <v>23</v>
      </c>
      <c r="I259" s="4">
        <v>5</v>
      </c>
      <c r="J259" s="4">
        <v>1151</v>
      </c>
      <c r="K259" s="4">
        <v>1170</v>
      </c>
      <c r="L259" t="str">
        <f>HYPERLINK("http://dx.doi.org/10.1007/s11097-024-09993-8","http://dx.doi.org/10.1007/s11097-024-09993-8")</f>
        <v>http://dx.doi.org/10.1007/s11097-024-09993-8</v>
      </c>
      <c r="M259" t="s">
        <v>997</v>
      </c>
    </row>
    <row r="260" spans="1:13" x14ac:dyDescent="0.25">
      <c r="A260" s="12">
        <v>174</v>
      </c>
      <c r="B260" s="12">
        <f t="shared" ref="B260:B323" si="4">B259+1</f>
        <v>260</v>
      </c>
      <c r="C260" t="s">
        <v>998</v>
      </c>
      <c r="D260" t="s">
        <v>999</v>
      </c>
      <c r="E260" t="s">
        <v>19</v>
      </c>
      <c r="F260" t="s">
        <v>1000</v>
      </c>
      <c r="G260" s="4">
        <v>2024</v>
      </c>
      <c r="H260" s="4">
        <v>11</v>
      </c>
      <c r="I260" s="4">
        <v>1</v>
      </c>
      <c r="J260" s="4" t="s">
        <v>7</v>
      </c>
      <c r="K260" s="4" t="s">
        <v>7</v>
      </c>
      <c r="L260" t="str">
        <f>HYPERLINK("http://dx.doi.org/10.1057/s41599-024-02854-4","http://dx.doi.org/10.1057/s41599-024-02854-4")</f>
        <v>http://dx.doi.org/10.1057/s41599-024-02854-4</v>
      </c>
      <c r="M260" t="s">
        <v>1001</v>
      </c>
    </row>
    <row r="261" spans="1:13" x14ac:dyDescent="0.25">
      <c r="A261" s="12">
        <v>175</v>
      </c>
      <c r="B261" s="12">
        <f t="shared" si="4"/>
        <v>261</v>
      </c>
      <c r="C261" t="s">
        <v>1002</v>
      </c>
      <c r="D261" t="s">
        <v>1003</v>
      </c>
      <c r="E261" t="s">
        <v>1004</v>
      </c>
      <c r="F261" t="s">
        <v>89</v>
      </c>
      <c r="G261" s="4">
        <v>2024</v>
      </c>
      <c r="H261" s="4" t="s">
        <v>7</v>
      </c>
      <c r="I261" s="4">
        <v>118</v>
      </c>
      <c r="J261" s="4" t="s">
        <v>7</v>
      </c>
      <c r="K261" s="4" t="s">
        <v>7</v>
      </c>
      <c r="L261" t="s">
        <v>7</v>
      </c>
      <c r="M261" t="s">
        <v>1005</v>
      </c>
    </row>
    <row r="262" spans="1:13" x14ac:dyDescent="0.25">
      <c r="A262" s="12">
        <v>176</v>
      </c>
      <c r="B262" s="12">
        <f t="shared" si="4"/>
        <v>262</v>
      </c>
      <c r="C262" t="s">
        <v>1006</v>
      </c>
      <c r="D262" t="s">
        <v>1007</v>
      </c>
      <c r="E262" t="s">
        <v>62</v>
      </c>
      <c r="F262" t="s">
        <v>63</v>
      </c>
      <c r="G262" s="4">
        <v>2024</v>
      </c>
      <c r="H262" s="4">
        <v>26</v>
      </c>
      <c r="I262" s="4">
        <v>1</v>
      </c>
      <c r="J262" s="4" t="s">
        <v>7</v>
      </c>
      <c r="K262" s="4" t="s">
        <v>7</v>
      </c>
      <c r="L262" t="str">
        <f>HYPERLINK("http://dx.doi.org/10.1007/s10676-023-09739-1","http://dx.doi.org/10.1007/s10676-023-09739-1")</f>
        <v>http://dx.doi.org/10.1007/s10676-023-09739-1</v>
      </c>
      <c r="M262" t="s">
        <v>1008</v>
      </c>
    </row>
    <row r="263" spans="1:13" x14ac:dyDescent="0.25">
      <c r="A263" s="12">
        <v>177</v>
      </c>
      <c r="B263" s="12">
        <f t="shared" si="4"/>
        <v>263</v>
      </c>
      <c r="C263" t="s">
        <v>1009</v>
      </c>
      <c r="D263" t="s">
        <v>1010</v>
      </c>
      <c r="E263" t="s">
        <v>718</v>
      </c>
      <c r="F263" t="s">
        <v>7</v>
      </c>
      <c r="G263" s="4">
        <v>2024</v>
      </c>
      <c r="H263" s="4">
        <v>79</v>
      </c>
      <c r="I263" s="4">
        <v>5</v>
      </c>
      <c r="J263" s="4">
        <v>514</v>
      </c>
      <c r="K263" s="4">
        <v>528</v>
      </c>
      <c r="L263" t="str">
        <f>HYPERLINK("http://dx.doi.org/10.31577/filozofia.2024.79.5.4","http://dx.doi.org/10.31577/filozofia.2024.79.5.4")</f>
        <v>http://dx.doi.org/10.31577/filozofia.2024.79.5.4</v>
      </c>
      <c r="M263" t="s">
        <v>1011</v>
      </c>
    </row>
    <row r="264" spans="1:13" x14ac:dyDescent="0.25">
      <c r="A264" s="12">
        <v>178</v>
      </c>
      <c r="B264" s="12">
        <f t="shared" si="4"/>
        <v>264</v>
      </c>
      <c r="C264" t="s">
        <v>1012</v>
      </c>
      <c r="D264" t="s">
        <v>1013</v>
      </c>
      <c r="E264" t="s">
        <v>19</v>
      </c>
      <c r="F264" t="s">
        <v>1014</v>
      </c>
      <c r="G264" s="4">
        <v>2024</v>
      </c>
      <c r="H264" s="4">
        <v>11</v>
      </c>
      <c r="I264" s="4">
        <v>1</v>
      </c>
      <c r="J264" s="4" t="s">
        <v>7</v>
      </c>
      <c r="K264" s="4" t="s">
        <v>7</v>
      </c>
      <c r="L264" t="str">
        <f>HYPERLINK("http://dx.doi.org/10.1057/s41599-024-03842-4","http://dx.doi.org/10.1057/s41599-024-03842-4")</f>
        <v>http://dx.doi.org/10.1057/s41599-024-03842-4</v>
      </c>
      <c r="M264" t="s">
        <v>1015</v>
      </c>
    </row>
    <row r="265" spans="1:13" x14ac:dyDescent="0.25">
      <c r="A265" s="12">
        <v>179</v>
      </c>
      <c r="B265" s="12">
        <f t="shared" si="4"/>
        <v>265</v>
      </c>
      <c r="C265" t="s">
        <v>1016</v>
      </c>
      <c r="D265" t="s">
        <v>1017</v>
      </c>
      <c r="E265" t="s">
        <v>1018</v>
      </c>
      <c r="F265" t="s">
        <v>314</v>
      </c>
      <c r="G265" s="4">
        <v>2024</v>
      </c>
      <c r="H265" s="4">
        <v>35</v>
      </c>
      <c r="I265" s="4">
        <v>2</v>
      </c>
      <c r="J265" s="4">
        <v>125</v>
      </c>
      <c r="K265" s="4">
        <v>142</v>
      </c>
      <c r="L265" t="str">
        <f>HYPERLINK("http://dx.doi.org/10.1080/14626268.2024.2327006","http://dx.doi.org/10.1080/14626268.2024.2327006")</f>
        <v>http://dx.doi.org/10.1080/14626268.2024.2327006</v>
      </c>
      <c r="M265" t="s">
        <v>1019</v>
      </c>
    </row>
    <row r="266" spans="1:13" x14ac:dyDescent="0.25">
      <c r="A266" s="12">
        <v>180</v>
      </c>
      <c r="B266" s="12">
        <f t="shared" si="4"/>
        <v>266</v>
      </c>
      <c r="C266" t="s">
        <v>1020</v>
      </c>
      <c r="D266" t="s">
        <v>1021</v>
      </c>
      <c r="E266" t="s">
        <v>19</v>
      </c>
      <c r="F266" t="s">
        <v>1022</v>
      </c>
      <c r="G266" s="4">
        <v>2024</v>
      </c>
      <c r="H266" s="4">
        <v>11</v>
      </c>
      <c r="I266" s="4">
        <v>1</v>
      </c>
      <c r="J266" s="4" t="s">
        <v>7</v>
      </c>
      <c r="K266" s="4" t="s">
        <v>7</v>
      </c>
      <c r="L266" t="str">
        <f>HYPERLINK("http://dx.doi.org/10.1057/s41599-024-03540-1","http://dx.doi.org/10.1057/s41599-024-03540-1")</f>
        <v>http://dx.doi.org/10.1057/s41599-024-03540-1</v>
      </c>
      <c r="M266" t="s">
        <v>1023</v>
      </c>
    </row>
    <row r="267" spans="1:13" x14ac:dyDescent="0.25">
      <c r="A267" s="12">
        <v>181</v>
      </c>
      <c r="B267" s="12">
        <f t="shared" si="4"/>
        <v>267</v>
      </c>
      <c r="C267" t="s">
        <v>220</v>
      </c>
      <c r="D267" t="s">
        <v>1024</v>
      </c>
      <c r="E267" t="s">
        <v>1025</v>
      </c>
      <c r="F267" t="s">
        <v>314</v>
      </c>
      <c r="G267" s="4">
        <v>2024</v>
      </c>
      <c r="H267" s="4">
        <v>40</v>
      </c>
      <c r="I267" s="4">
        <v>2</v>
      </c>
      <c r="J267" s="4">
        <v>77</v>
      </c>
      <c r="K267" s="4">
        <v>90</v>
      </c>
      <c r="L267" t="str">
        <f>HYPERLINK("http://dx.doi.org/10.1080/02666286.2024.2330335","http://dx.doi.org/10.1080/02666286.2024.2330335")</f>
        <v>http://dx.doi.org/10.1080/02666286.2024.2330335</v>
      </c>
      <c r="M267" t="s">
        <v>1026</v>
      </c>
    </row>
    <row r="268" spans="1:13" x14ac:dyDescent="0.25">
      <c r="A268" s="12">
        <v>182</v>
      </c>
      <c r="B268" s="12">
        <f t="shared" si="4"/>
        <v>268</v>
      </c>
      <c r="C268" t="s">
        <v>1027</v>
      </c>
      <c r="D268" t="s">
        <v>1028</v>
      </c>
      <c r="E268" t="s">
        <v>183</v>
      </c>
      <c r="F268" t="s">
        <v>184</v>
      </c>
      <c r="G268" s="4">
        <v>2024</v>
      </c>
      <c r="H268" s="4">
        <v>54</v>
      </c>
      <c r="I268" s="4">
        <v>3</v>
      </c>
      <c r="J268" s="4">
        <v>272</v>
      </c>
      <c r="K268" s="4">
        <v>285</v>
      </c>
      <c r="L268" t="str">
        <f>HYPERLINK("http://dx.doi.org/10.1080/02773945.2024.2343615","http://dx.doi.org/10.1080/02773945.2024.2343615")</f>
        <v>http://dx.doi.org/10.1080/02773945.2024.2343615</v>
      </c>
      <c r="M268" t="s">
        <v>1029</v>
      </c>
    </row>
    <row r="269" spans="1:13" x14ac:dyDescent="0.25">
      <c r="A269" s="12">
        <v>183</v>
      </c>
      <c r="B269" s="12">
        <f t="shared" si="4"/>
        <v>269</v>
      </c>
      <c r="C269" t="s">
        <v>1030</v>
      </c>
      <c r="D269" t="s">
        <v>1031</v>
      </c>
      <c r="E269" t="s">
        <v>14</v>
      </c>
      <c r="F269" t="s">
        <v>223</v>
      </c>
      <c r="G269" s="4">
        <v>2024</v>
      </c>
      <c r="H269" s="4">
        <v>15</v>
      </c>
      <c r="I269" s="4">
        <v>5</v>
      </c>
      <c r="J269" s="4" t="s">
        <v>7</v>
      </c>
      <c r="K269" s="4" t="s">
        <v>7</v>
      </c>
      <c r="L269" t="str">
        <f>HYPERLINK("http://dx.doi.org/10.3390/rel15050560","http://dx.doi.org/10.3390/rel15050560")</f>
        <v>http://dx.doi.org/10.3390/rel15050560</v>
      </c>
      <c r="M269" t="s">
        <v>1032</v>
      </c>
    </row>
    <row r="270" spans="1:13" x14ac:dyDescent="0.25">
      <c r="A270" s="12">
        <v>185</v>
      </c>
      <c r="B270" s="12">
        <f t="shared" si="4"/>
        <v>270</v>
      </c>
      <c r="C270" t="s">
        <v>1033</v>
      </c>
      <c r="D270" t="s">
        <v>1034</v>
      </c>
      <c r="E270" t="s">
        <v>19</v>
      </c>
      <c r="F270" t="s">
        <v>784</v>
      </c>
      <c r="G270" s="4">
        <v>2024</v>
      </c>
      <c r="H270" s="4">
        <v>11</v>
      </c>
      <c r="I270" s="4">
        <v>1</v>
      </c>
      <c r="J270" s="4" t="s">
        <v>7</v>
      </c>
      <c r="K270" s="4" t="s">
        <v>7</v>
      </c>
      <c r="L270" t="str">
        <f>HYPERLINK("http://dx.doi.org/10.1057/s41599-024-03101-6","http://dx.doi.org/10.1057/s41599-024-03101-6")</f>
        <v>http://dx.doi.org/10.1057/s41599-024-03101-6</v>
      </c>
      <c r="M270" t="s">
        <v>1035</v>
      </c>
    </row>
    <row r="271" spans="1:13" x14ac:dyDescent="0.25">
      <c r="A271" s="12">
        <v>186</v>
      </c>
      <c r="B271" s="12">
        <f t="shared" si="4"/>
        <v>271</v>
      </c>
      <c r="C271" t="s">
        <v>1036</v>
      </c>
      <c r="D271" t="s">
        <v>1037</v>
      </c>
      <c r="E271" t="s">
        <v>62</v>
      </c>
      <c r="F271" t="s">
        <v>123</v>
      </c>
      <c r="G271" s="4">
        <v>2024</v>
      </c>
      <c r="H271" s="4">
        <v>26</v>
      </c>
      <c r="I271" s="4">
        <v>2</v>
      </c>
      <c r="J271" s="4" t="s">
        <v>7</v>
      </c>
      <c r="K271" s="4" t="s">
        <v>7</v>
      </c>
      <c r="L271" t="str">
        <f>HYPERLINK("http://dx.doi.org/10.1007/s10676-024-09764-8","http://dx.doi.org/10.1007/s10676-024-09764-8")</f>
        <v>http://dx.doi.org/10.1007/s10676-024-09764-8</v>
      </c>
      <c r="M271" t="s">
        <v>1038</v>
      </c>
    </row>
    <row r="272" spans="1:13" x14ac:dyDescent="0.25">
      <c r="A272" s="12">
        <v>187</v>
      </c>
      <c r="B272" s="12">
        <f t="shared" si="4"/>
        <v>272</v>
      </c>
      <c r="C272" t="s">
        <v>1039</v>
      </c>
      <c r="D272" t="s">
        <v>1040</v>
      </c>
      <c r="E272" t="s">
        <v>1041</v>
      </c>
      <c r="F272" t="s">
        <v>1042</v>
      </c>
      <c r="G272" s="4">
        <v>2024</v>
      </c>
      <c r="H272" s="4" t="s">
        <v>7</v>
      </c>
      <c r="I272" s="4" t="s">
        <v>7</v>
      </c>
      <c r="J272" s="4" t="s">
        <v>7</v>
      </c>
      <c r="K272" s="4" t="s">
        <v>7</v>
      </c>
      <c r="L272" t="str">
        <f>HYPERLINK("http://dx.doi.org/10.1177/0034673X241282962","http://dx.doi.org/10.1177/0034673X241282962")</f>
        <v>http://dx.doi.org/10.1177/0034673X241282962</v>
      </c>
      <c r="M272" t="s">
        <v>1043</v>
      </c>
    </row>
    <row r="273" spans="1:13" x14ac:dyDescent="0.25">
      <c r="A273" s="12">
        <v>188</v>
      </c>
      <c r="B273" s="12">
        <f t="shared" si="4"/>
        <v>273</v>
      </c>
      <c r="C273" t="s">
        <v>1044</v>
      </c>
      <c r="D273" t="s">
        <v>1045</v>
      </c>
      <c r="E273" t="s">
        <v>14</v>
      </c>
      <c r="F273" t="s">
        <v>159</v>
      </c>
      <c r="G273" s="4">
        <v>2024</v>
      </c>
      <c r="H273" s="4">
        <v>15</v>
      </c>
      <c r="I273" s="4">
        <v>9</v>
      </c>
      <c r="J273" s="4" t="s">
        <v>7</v>
      </c>
      <c r="K273" s="4" t="s">
        <v>7</v>
      </c>
      <c r="L273" t="str">
        <f>HYPERLINK("http://dx.doi.org/10.3390/rel15091059","http://dx.doi.org/10.3390/rel15091059")</f>
        <v>http://dx.doi.org/10.3390/rel15091059</v>
      </c>
      <c r="M273" t="s">
        <v>1046</v>
      </c>
    </row>
    <row r="274" spans="1:13" x14ac:dyDescent="0.25">
      <c r="A274" s="12">
        <v>189</v>
      </c>
      <c r="B274" s="12">
        <f t="shared" si="4"/>
        <v>274</v>
      </c>
      <c r="C274" t="s">
        <v>1047</v>
      </c>
      <c r="D274" t="s">
        <v>1048</v>
      </c>
      <c r="E274" t="s">
        <v>62</v>
      </c>
      <c r="F274" t="s">
        <v>89</v>
      </c>
      <c r="G274" s="4">
        <v>2024</v>
      </c>
      <c r="H274" s="4">
        <v>26</v>
      </c>
      <c r="I274" s="4">
        <v>4</v>
      </c>
      <c r="J274" s="4" t="s">
        <v>7</v>
      </c>
      <c r="K274" s="4" t="s">
        <v>7</v>
      </c>
      <c r="L274" t="str">
        <f>HYPERLINK("http://dx.doi.org/10.1007/s10676-024-09809-y","http://dx.doi.org/10.1007/s10676-024-09809-y")</f>
        <v>http://dx.doi.org/10.1007/s10676-024-09809-y</v>
      </c>
      <c r="M274" t="s">
        <v>1049</v>
      </c>
    </row>
    <row r="275" spans="1:13" x14ac:dyDescent="0.25">
      <c r="A275" s="12">
        <v>190</v>
      </c>
      <c r="B275" s="12">
        <f t="shared" si="4"/>
        <v>275</v>
      </c>
      <c r="C275" t="s">
        <v>1050</v>
      </c>
      <c r="D275" t="s">
        <v>1051</v>
      </c>
      <c r="E275" t="s">
        <v>139</v>
      </c>
      <c r="F275" t="s">
        <v>44</v>
      </c>
      <c r="G275" s="4">
        <v>2024</v>
      </c>
      <c r="H275" s="4">
        <v>57</v>
      </c>
      <c r="I275" s="4">
        <v>4</v>
      </c>
      <c r="J275" s="4">
        <v>415</v>
      </c>
      <c r="K275" s="4">
        <v>421</v>
      </c>
      <c r="L275" t="str">
        <f>HYPERLINK("http://dx.doi.org/10.1162/leon_a_02546","http://dx.doi.org/10.1162/leon_a_02546")</f>
        <v>http://dx.doi.org/10.1162/leon_a_02546</v>
      </c>
      <c r="M275" t="s">
        <v>1052</v>
      </c>
    </row>
    <row r="276" spans="1:13" x14ac:dyDescent="0.25">
      <c r="A276" s="12">
        <v>191</v>
      </c>
      <c r="B276" s="12">
        <f t="shared" si="4"/>
        <v>276</v>
      </c>
      <c r="C276" t="s">
        <v>1053</v>
      </c>
      <c r="D276" t="s">
        <v>1054</v>
      </c>
      <c r="E276" t="s">
        <v>1055</v>
      </c>
      <c r="F276" t="s">
        <v>102</v>
      </c>
      <c r="G276" s="4">
        <v>2024</v>
      </c>
      <c r="H276" s="4">
        <v>223</v>
      </c>
      <c r="I276" s="4" t="s">
        <v>7</v>
      </c>
      <c r="J276" s="4">
        <v>14</v>
      </c>
      <c r="K276" s="4">
        <v>30</v>
      </c>
      <c r="L276" t="str">
        <f>HYPERLINK("http://dx.doi.org/10.1016/j.pragma.2024.01.003","http://dx.doi.org/10.1016/j.pragma.2024.01.003")</f>
        <v>http://dx.doi.org/10.1016/j.pragma.2024.01.003</v>
      </c>
      <c r="M276" t="s">
        <v>1056</v>
      </c>
    </row>
    <row r="277" spans="1:13" x14ac:dyDescent="0.25">
      <c r="A277" s="12">
        <v>192</v>
      </c>
      <c r="B277" s="12">
        <f t="shared" si="4"/>
        <v>277</v>
      </c>
      <c r="C277" t="s">
        <v>1057</v>
      </c>
      <c r="D277" t="s">
        <v>1058</v>
      </c>
      <c r="E277" t="s">
        <v>19</v>
      </c>
      <c r="F277" t="s">
        <v>674</v>
      </c>
      <c r="G277" s="4">
        <v>2024</v>
      </c>
      <c r="H277" s="4">
        <v>11</v>
      </c>
      <c r="I277" s="4">
        <v>1</v>
      </c>
      <c r="J277" s="4" t="s">
        <v>7</v>
      </c>
      <c r="K277" s="4" t="s">
        <v>7</v>
      </c>
      <c r="L277" t="str">
        <f>HYPERLINK("http://dx.doi.org/10.1057/s41599-024-03560-x","http://dx.doi.org/10.1057/s41599-024-03560-x")</f>
        <v>http://dx.doi.org/10.1057/s41599-024-03560-x</v>
      </c>
      <c r="M277" t="s">
        <v>1059</v>
      </c>
    </row>
    <row r="278" spans="1:13" x14ac:dyDescent="0.25">
      <c r="A278" s="12">
        <v>193</v>
      </c>
      <c r="B278" s="12">
        <f t="shared" si="4"/>
        <v>278</v>
      </c>
      <c r="C278" t="s">
        <v>1060</v>
      </c>
      <c r="D278" t="s">
        <v>1061</v>
      </c>
      <c r="E278" t="s">
        <v>139</v>
      </c>
      <c r="F278" t="s">
        <v>44</v>
      </c>
      <c r="G278" s="4">
        <v>2024</v>
      </c>
      <c r="H278" s="4">
        <v>57</v>
      </c>
      <c r="I278" s="4">
        <v>4</v>
      </c>
      <c r="J278" s="4">
        <v>370</v>
      </c>
      <c r="K278" s="4">
        <v>378</v>
      </c>
      <c r="L278" t="str">
        <f>HYPERLINK("http://dx.doi.org/10.1162/leon_a_02474","http://dx.doi.org/10.1162/leon_a_02474")</f>
        <v>http://dx.doi.org/10.1162/leon_a_02474</v>
      </c>
      <c r="M278" t="s">
        <v>1062</v>
      </c>
    </row>
    <row r="279" spans="1:13" x14ac:dyDescent="0.25">
      <c r="A279" s="12">
        <v>194</v>
      </c>
      <c r="B279" s="12">
        <f t="shared" si="4"/>
        <v>279</v>
      </c>
      <c r="C279" t="s">
        <v>1063</v>
      </c>
      <c r="D279" t="s">
        <v>1064</v>
      </c>
      <c r="E279" t="s">
        <v>19</v>
      </c>
      <c r="F279" t="s">
        <v>1065</v>
      </c>
      <c r="G279" s="4">
        <v>2024</v>
      </c>
      <c r="H279" s="4">
        <v>11</v>
      </c>
      <c r="I279" s="4">
        <v>1</v>
      </c>
      <c r="J279" s="4" t="s">
        <v>7</v>
      </c>
      <c r="K279" s="4" t="s">
        <v>7</v>
      </c>
      <c r="L279" t="str">
        <f>HYPERLINK("http://dx.doi.org/10.1057/s41599-024-03407-5","http://dx.doi.org/10.1057/s41599-024-03407-5")</f>
        <v>http://dx.doi.org/10.1057/s41599-024-03407-5</v>
      </c>
      <c r="M279" t="s">
        <v>1066</v>
      </c>
    </row>
    <row r="280" spans="1:13" x14ac:dyDescent="0.25">
      <c r="A280" s="12">
        <v>195</v>
      </c>
      <c r="B280" s="12">
        <f t="shared" si="4"/>
        <v>280</v>
      </c>
      <c r="C280" t="s">
        <v>1067</v>
      </c>
      <c r="D280" t="s">
        <v>1068</v>
      </c>
      <c r="E280" t="s">
        <v>62</v>
      </c>
      <c r="F280" t="s">
        <v>123</v>
      </c>
      <c r="G280" s="4">
        <v>2024</v>
      </c>
      <c r="H280" s="4">
        <v>26</v>
      </c>
      <c r="I280" s="4">
        <v>2</v>
      </c>
      <c r="J280" s="4" t="s">
        <v>7</v>
      </c>
      <c r="K280" s="4" t="s">
        <v>7</v>
      </c>
      <c r="L280" t="str">
        <f>HYPERLINK("http://dx.doi.org/10.1007/s10676-024-09757-7","http://dx.doi.org/10.1007/s10676-024-09757-7")</f>
        <v>http://dx.doi.org/10.1007/s10676-024-09757-7</v>
      </c>
      <c r="M280" t="s">
        <v>1069</v>
      </c>
    </row>
    <row r="281" spans="1:13" x14ac:dyDescent="0.25">
      <c r="A281" s="12">
        <v>196</v>
      </c>
      <c r="B281" s="12">
        <f t="shared" si="4"/>
        <v>281</v>
      </c>
      <c r="C281" t="s">
        <v>1070</v>
      </c>
      <c r="D281" t="s">
        <v>1071</v>
      </c>
      <c r="E281" t="s">
        <v>19</v>
      </c>
      <c r="F281" t="s">
        <v>1072</v>
      </c>
      <c r="G281" s="4">
        <v>2024</v>
      </c>
      <c r="H281" s="4">
        <v>11</v>
      </c>
      <c r="I281" s="4">
        <v>1</v>
      </c>
      <c r="J281" s="4" t="s">
        <v>7</v>
      </c>
      <c r="K281" s="4" t="s">
        <v>7</v>
      </c>
      <c r="L281" t="str">
        <f>HYPERLINK("http://dx.doi.org/10.1057/s41599-024-04154-3","http://dx.doi.org/10.1057/s41599-024-04154-3")</f>
        <v>http://dx.doi.org/10.1057/s41599-024-04154-3</v>
      </c>
      <c r="M281" t="s">
        <v>1073</v>
      </c>
    </row>
    <row r="282" spans="1:13" s="1" customFormat="1" x14ac:dyDescent="0.25">
      <c r="A282" s="14" t="s">
        <v>1332</v>
      </c>
      <c r="B282" s="12"/>
      <c r="C282" s="1" t="s">
        <v>1074</v>
      </c>
      <c r="D282" s="1" t="s">
        <v>1075</v>
      </c>
      <c r="E282" s="1" t="s">
        <v>1076</v>
      </c>
      <c r="F282" s="1" t="s">
        <v>268</v>
      </c>
      <c r="G282" s="5">
        <v>2024</v>
      </c>
      <c r="H282" s="5">
        <v>36</v>
      </c>
      <c r="I282" s="5">
        <v>1</v>
      </c>
      <c r="J282" s="5">
        <v>26</v>
      </c>
      <c r="K282" s="5">
        <v>51</v>
      </c>
      <c r="L282" s="10" t="str">
        <f>HYPERLINK("https://www.euppublishing.com/doi/10.3366/mclc.2024.0047","https://www.euppublishing.com/doi/10.3366/mclc.2024.0047")</f>
        <v>https://www.euppublishing.com/doi/10.3366/mclc.2024.0047</v>
      </c>
      <c r="M282" s="1" t="s">
        <v>1077</v>
      </c>
    </row>
    <row r="283" spans="1:13" x14ac:dyDescent="0.25">
      <c r="A283" s="12">
        <v>197</v>
      </c>
      <c r="B283" s="12">
        <v>283</v>
      </c>
      <c r="C283" t="s">
        <v>1078</v>
      </c>
      <c r="D283" s="2" t="s">
        <v>1316</v>
      </c>
      <c r="E283" t="s">
        <v>276</v>
      </c>
      <c r="F283" t="s">
        <v>223</v>
      </c>
      <c r="G283" s="4">
        <v>2024</v>
      </c>
      <c r="H283" s="4">
        <v>94</v>
      </c>
      <c r="I283" s="4">
        <v>3</v>
      </c>
      <c r="J283" s="4">
        <v>38</v>
      </c>
      <c r="K283" s="4">
        <v>45</v>
      </c>
      <c r="L283" t="str">
        <f>HYPERLINK("http://dx.doi.org/10.1002/ad.3053","http://dx.doi.org/10.1002/ad.3053")</f>
        <v>http://dx.doi.org/10.1002/ad.3053</v>
      </c>
      <c r="M283" t="s">
        <v>1079</v>
      </c>
    </row>
    <row r="284" spans="1:13" x14ac:dyDescent="0.25">
      <c r="A284" s="12">
        <v>198</v>
      </c>
      <c r="B284" s="12">
        <f t="shared" si="4"/>
        <v>284</v>
      </c>
      <c r="C284" t="s">
        <v>1080</v>
      </c>
      <c r="D284" t="s">
        <v>1081</v>
      </c>
      <c r="E284" t="s">
        <v>267</v>
      </c>
      <c r="F284" t="s">
        <v>1082</v>
      </c>
      <c r="G284" s="4">
        <v>2024</v>
      </c>
      <c r="H284" s="4">
        <v>23</v>
      </c>
      <c r="I284" s="4">
        <v>67</v>
      </c>
      <c r="J284" s="4">
        <v>59</v>
      </c>
      <c r="K284" s="4">
        <v>79</v>
      </c>
      <c r="L284" t="s">
        <v>1317</v>
      </c>
      <c r="M284" t="s">
        <v>1083</v>
      </c>
    </row>
    <row r="285" spans="1:13" x14ac:dyDescent="0.25">
      <c r="A285" s="12">
        <v>199</v>
      </c>
      <c r="B285" s="12">
        <f t="shared" si="4"/>
        <v>285</v>
      </c>
      <c r="C285" t="s">
        <v>1084</v>
      </c>
      <c r="D285" t="s">
        <v>1085</v>
      </c>
      <c r="E285" t="s">
        <v>1086</v>
      </c>
      <c r="F285" t="s">
        <v>7</v>
      </c>
      <c r="G285" s="4">
        <v>2024</v>
      </c>
      <c r="H285" s="4">
        <v>34</v>
      </c>
      <c r="I285" s="4" t="s">
        <v>7</v>
      </c>
      <c r="J285" s="4">
        <v>397</v>
      </c>
      <c r="K285" s="4">
        <v>418</v>
      </c>
      <c r="L285" t="str">
        <f>HYPERLINK("http://dx.doi.org/10.5788/34-1-1944","http://dx.doi.org/10.5788/34-1-1944")</f>
        <v>http://dx.doi.org/10.5788/34-1-1944</v>
      </c>
      <c r="M285" t="s">
        <v>1087</v>
      </c>
    </row>
    <row r="286" spans="1:13" x14ac:dyDescent="0.25">
      <c r="A286" s="12">
        <v>200</v>
      </c>
      <c r="B286" s="12">
        <f t="shared" si="4"/>
        <v>286</v>
      </c>
      <c r="C286" t="s">
        <v>1088</v>
      </c>
      <c r="D286" t="s">
        <v>1089</v>
      </c>
      <c r="E286" t="s">
        <v>19</v>
      </c>
      <c r="F286" t="s">
        <v>109</v>
      </c>
      <c r="G286" s="4">
        <v>2024</v>
      </c>
      <c r="H286" s="4">
        <v>11</v>
      </c>
      <c r="I286" s="4">
        <v>1</v>
      </c>
      <c r="J286" s="4" t="s">
        <v>7</v>
      </c>
      <c r="K286" s="4" t="s">
        <v>7</v>
      </c>
      <c r="L286" t="str">
        <f>HYPERLINK("http://dx.doi.org/10.1057/s41599-024-03953-y","http://dx.doi.org/10.1057/s41599-024-03953-y")</f>
        <v>http://dx.doi.org/10.1057/s41599-024-03953-y</v>
      </c>
      <c r="M286" t="s">
        <v>1090</v>
      </c>
    </row>
    <row r="287" spans="1:13" x14ac:dyDescent="0.25">
      <c r="A287" s="12">
        <v>201</v>
      </c>
      <c r="B287" s="12">
        <f t="shared" si="4"/>
        <v>287</v>
      </c>
      <c r="C287" t="s">
        <v>1091</v>
      </c>
      <c r="D287" t="s">
        <v>1092</v>
      </c>
      <c r="E287" t="s">
        <v>163</v>
      </c>
      <c r="F287" t="s">
        <v>1093</v>
      </c>
      <c r="G287" s="4">
        <v>2024</v>
      </c>
      <c r="H287" s="4" t="s">
        <v>7</v>
      </c>
      <c r="I287" s="4" t="s">
        <v>7</v>
      </c>
      <c r="J287" s="4" t="s">
        <v>7</v>
      </c>
      <c r="K287" s="4" t="s">
        <v>7</v>
      </c>
      <c r="L287" t="str">
        <f>HYPERLINK("http://dx.doi.org/10.1515/applirev-2024-0196","http://dx.doi.org/10.1515/applirev-2024-0196")</f>
        <v>http://dx.doi.org/10.1515/applirev-2024-0196</v>
      </c>
      <c r="M287" t="s">
        <v>1094</v>
      </c>
    </row>
    <row r="288" spans="1:13" x14ac:dyDescent="0.25">
      <c r="A288" s="12">
        <v>202</v>
      </c>
      <c r="B288" s="12">
        <f t="shared" si="4"/>
        <v>288</v>
      </c>
      <c r="C288" t="s">
        <v>1095</v>
      </c>
      <c r="D288" t="s">
        <v>1096</v>
      </c>
      <c r="E288" t="s">
        <v>1097</v>
      </c>
      <c r="F288" t="s">
        <v>1098</v>
      </c>
      <c r="G288" s="4">
        <v>2024</v>
      </c>
      <c r="H288" s="4">
        <v>2024</v>
      </c>
      <c r="I288" s="4">
        <v>260</v>
      </c>
      <c r="J288" s="4">
        <v>251</v>
      </c>
      <c r="K288" s="4">
        <v>268</v>
      </c>
      <c r="L288" t="str">
        <f>HYPERLINK("http://dx.doi.org/10.1515/sem-2024-0151","http://dx.doi.org/10.1515/sem-2024-0151")</f>
        <v>http://dx.doi.org/10.1515/sem-2024-0151</v>
      </c>
      <c r="M288" t="s">
        <v>1099</v>
      </c>
    </row>
    <row r="289" spans="1:13" x14ac:dyDescent="0.25">
      <c r="A289" s="12">
        <v>203</v>
      </c>
      <c r="B289" s="12">
        <f t="shared" si="4"/>
        <v>289</v>
      </c>
      <c r="C289" t="s">
        <v>1100</v>
      </c>
      <c r="D289" s="3" t="s">
        <v>1101</v>
      </c>
      <c r="E289" t="s">
        <v>24</v>
      </c>
      <c r="F289" t="s">
        <v>1102</v>
      </c>
      <c r="G289" s="4">
        <v>2024</v>
      </c>
      <c r="H289" s="4" t="s">
        <v>7</v>
      </c>
      <c r="I289" s="4" t="s">
        <v>7</v>
      </c>
      <c r="J289" s="4" t="s">
        <v>7</v>
      </c>
      <c r="K289" s="4" t="s">
        <v>7</v>
      </c>
      <c r="L289" t="str">
        <f>HYPERLINK("http://dx.doi.org/10.1007/s11191-024-00496-1","http://dx.doi.org/10.1007/s11191-024-00496-1")</f>
        <v>http://dx.doi.org/10.1007/s11191-024-00496-1</v>
      </c>
      <c r="M289" t="s">
        <v>1103</v>
      </c>
    </row>
    <row r="290" spans="1:13" x14ac:dyDescent="0.25">
      <c r="A290" s="12">
        <v>205</v>
      </c>
      <c r="B290" s="12">
        <f t="shared" si="4"/>
        <v>290</v>
      </c>
      <c r="C290" t="s">
        <v>1104</v>
      </c>
      <c r="D290" t="s">
        <v>1105</v>
      </c>
      <c r="E290" t="s">
        <v>1106</v>
      </c>
      <c r="F290" t="s">
        <v>114</v>
      </c>
      <c r="G290" s="4">
        <v>2024</v>
      </c>
      <c r="H290" s="4">
        <v>20</v>
      </c>
      <c r="I290" s="4">
        <v>1</v>
      </c>
      <c r="J290" s="4">
        <v>55</v>
      </c>
      <c r="K290" s="4">
        <v>76</v>
      </c>
      <c r="L290" t="str">
        <f>HYPERLINK("http://dx.doi.org/10.1080/15710882.2024.2320269","http://dx.doi.org/10.1080/15710882.2024.2320269")</f>
        <v>http://dx.doi.org/10.1080/15710882.2024.2320269</v>
      </c>
      <c r="M290" t="s">
        <v>1107</v>
      </c>
    </row>
    <row r="291" spans="1:13" x14ac:dyDescent="0.25">
      <c r="A291" s="12">
        <v>206</v>
      </c>
      <c r="B291" s="12">
        <f t="shared" si="4"/>
        <v>291</v>
      </c>
      <c r="C291" t="s">
        <v>1108</v>
      </c>
      <c r="D291" t="s">
        <v>1109</v>
      </c>
      <c r="E291" t="s">
        <v>588</v>
      </c>
      <c r="F291" t="s">
        <v>589</v>
      </c>
      <c r="G291" s="4">
        <v>2024</v>
      </c>
      <c r="H291" s="4">
        <v>23</v>
      </c>
      <c r="I291" s="4">
        <v>1</v>
      </c>
      <c r="J291" s="4">
        <v>104</v>
      </c>
      <c r="K291" s="4">
        <v>117</v>
      </c>
      <c r="L291" t="str">
        <f>HYPERLINK("http://dx.doi.org/10.1108/ETPC-08-2023-0101","http://dx.doi.org/10.1108/ETPC-08-2023-0101")</f>
        <v>http://dx.doi.org/10.1108/ETPC-08-2023-0101</v>
      </c>
      <c r="M291" t="s">
        <v>1110</v>
      </c>
    </row>
    <row r="292" spans="1:13" x14ac:dyDescent="0.25">
      <c r="A292" s="12">
        <v>207</v>
      </c>
      <c r="B292" s="12">
        <f t="shared" si="4"/>
        <v>292</v>
      </c>
      <c r="C292" t="s">
        <v>1111</v>
      </c>
      <c r="D292" t="s">
        <v>1112</v>
      </c>
      <c r="E292" t="s">
        <v>19</v>
      </c>
      <c r="F292" t="s">
        <v>1113</v>
      </c>
      <c r="G292" s="4">
        <v>2024</v>
      </c>
      <c r="H292" s="4">
        <v>11</v>
      </c>
      <c r="I292" s="4">
        <v>1</v>
      </c>
      <c r="J292" s="4" t="s">
        <v>7</v>
      </c>
      <c r="K292" s="4" t="s">
        <v>7</v>
      </c>
      <c r="L292" t="str">
        <f>HYPERLINK("http://dx.doi.org/10.1057/s41599-024-03441-3","http://dx.doi.org/10.1057/s41599-024-03441-3")</f>
        <v>http://dx.doi.org/10.1057/s41599-024-03441-3</v>
      </c>
      <c r="M292" t="s">
        <v>1114</v>
      </c>
    </row>
    <row r="293" spans="1:13" x14ac:dyDescent="0.25">
      <c r="A293" s="12">
        <v>208</v>
      </c>
      <c r="B293" s="12">
        <f t="shared" si="4"/>
        <v>293</v>
      </c>
      <c r="C293" t="s">
        <v>1115</v>
      </c>
      <c r="D293" t="s">
        <v>1116</v>
      </c>
      <c r="E293" t="s">
        <v>62</v>
      </c>
      <c r="F293" t="s">
        <v>123</v>
      </c>
      <c r="G293" s="4">
        <v>2024</v>
      </c>
      <c r="H293" s="4">
        <v>26</v>
      </c>
      <c r="I293" s="4">
        <v>2</v>
      </c>
      <c r="J293" s="4" t="s">
        <v>7</v>
      </c>
      <c r="K293" s="4" t="s">
        <v>7</v>
      </c>
      <c r="L293" t="str">
        <f>HYPERLINK("http://dx.doi.org/10.1007/s10676-024-09753-x","http://dx.doi.org/10.1007/s10676-024-09753-x")</f>
        <v>http://dx.doi.org/10.1007/s10676-024-09753-x</v>
      </c>
      <c r="M293" t="s">
        <v>1117</v>
      </c>
    </row>
    <row r="294" spans="1:13" x14ac:dyDescent="0.25">
      <c r="A294" s="12">
        <v>209</v>
      </c>
      <c r="B294" s="12">
        <f t="shared" si="4"/>
        <v>294</v>
      </c>
      <c r="C294" t="s">
        <v>1118</v>
      </c>
      <c r="D294" t="s">
        <v>1119</v>
      </c>
      <c r="E294" t="s">
        <v>19</v>
      </c>
      <c r="F294" t="s">
        <v>1120</v>
      </c>
      <c r="G294" s="4">
        <v>2024</v>
      </c>
      <c r="H294" s="4">
        <v>11</v>
      </c>
      <c r="I294" s="4">
        <v>1</v>
      </c>
      <c r="J294" s="4" t="s">
        <v>7</v>
      </c>
      <c r="K294" s="4" t="s">
        <v>7</v>
      </c>
      <c r="L294" t="str">
        <f>HYPERLINK("http://dx.doi.org/10.1057/s41599-024-02806-y","http://dx.doi.org/10.1057/s41599-024-02806-y")</f>
        <v>http://dx.doi.org/10.1057/s41599-024-02806-y</v>
      </c>
      <c r="M294" t="s">
        <v>1121</v>
      </c>
    </row>
    <row r="295" spans="1:13" x14ac:dyDescent="0.25">
      <c r="A295" s="12">
        <v>210</v>
      </c>
      <c r="B295" s="12">
        <f t="shared" si="4"/>
        <v>295</v>
      </c>
      <c r="C295" t="s">
        <v>1122</v>
      </c>
      <c r="D295" t="s">
        <v>1123</v>
      </c>
      <c r="E295" t="s">
        <v>62</v>
      </c>
      <c r="F295" t="s">
        <v>89</v>
      </c>
      <c r="G295" s="4">
        <v>2024</v>
      </c>
      <c r="H295" s="4">
        <v>26</v>
      </c>
      <c r="I295" s="4">
        <v>4</v>
      </c>
      <c r="J295" s="4" t="s">
        <v>7</v>
      </c>
      <c r="K295" s="4" t="s">
        <v>7</v>
      </c>
      <c r="L295" t="str">
        <f>HYPERLINK("http://dx.doi.org/10.1007/s10676-024-09795-1","http://dx.doi.org/10.1007/s10676-024-09795-1")</f>
        <v>http://dx.doi.org/10.1007/s10676-024-09795-1</v>
      </c>
      <c r="M295" t="s">
        <v>1124</v>
      </c>
    </row>
    <row r="296" spans="1:13" x14ac:dyDescent="0.25">
      <c r="A296" s="12">
        <v>211</v>
      </c>
      <c r="B296" s="12">
        <f t="shared" si="4"/>
        <v>296</v>
      </c>
      <c r="C296" t="s">
        <v>1125</v>
      </c>
      <c r="D296" t="s">
        <v>1126</v>
      </c>
      <c r="E296" t="s">
        <v>251</v>
      </c>
      <c r="F296" t="s">
        <v>1127</v>
      </c>
      <c r="G296" s="4">
        <v>2024</v>
      </c>
      <c r="H296" s="4" t="s">
        <v>7</v>
      </c>
      <c r="I296" s="4" t="s">
        <v>7</v>
      </c>
      <c r="J296" s="4" t="s">
        <v>7</v>
      </c>
      <c r="K296" s="4" t="s">
        <v>7</v>
      </c>
      <c r="L296" t="str">
        <f>HYPERLINK("http://dx.doi.org/10.1007/s10699-024-09957-w","http://dx.doi.org/10.1007/s10699-024-09957-w")</f>
        <v>http://dx.doi.org/10.1007/s10699-024-09957-w</v>
      </c>
      <c r="M296" t="s">
        <v>1128</v>
      </c>
    </row>
    <row r="297" spans="1:13" x14ac:dyDescent="0.25">
      <c r="A297" s="12">
        <v>212</v>
      </c>
      <c r="B297" s="12">
        <f t="shared" si="4"/>
        <v>297</v>
      </c>
      <c r="C297" t="s">
        <v>1129</v>
      </c>
      <c r="D297" t="s">
        <v>1130</v>
      </c>
      <c r="E297" t="s">
        <v>19</v>
      </c>
      <c r="F297" t="s">
        <v>1131</v>
      </c>
      <c r="G297" s="4">
        <v>2024</v>
      </c>
      <c r="H297" s="4">
        <v>11</v>
      </c>
      <c r="I297" s="4">
        <v>1</v>
      </c>
      <c r="J297" s="4" t="s">
        <v>7</v>
      </c>
      <c r="K297" s="4" t="s">
        <v>7</v>
      </c>
      <c r="L297" t="str">
        <f>HYPERLINK("http://dx.doi.org/10.1057/s41599-024-02926-5","http://dx.doi.org/10.1057/s41599-024-02926-5")</f>
        <v>http://dx.doi.org/10.1057/s41599-024-02926-5</v>
      </c>
      <c r="M297" t="s">
        <v>1132</v>
      </c>
    </row>
    <row r="298" spans="1:13" x14ac:dyDescent="0.25">
      <c r="A298" s="12">
        <v>213</v>
      </c>
      <c r="B298" s="12">
        <f t="shared" si="4"/>
        <v>298</v>
      </c>
      <c r="C298" t="s">
        <v>1133</v>
      </c>
      <c r="D298" t="s">
        <v>1134</v>
      </c>
      <c r="E298" t="s">
        <v>752</v>
      </c>
      <c r="F298" t="s">
        <v>39</v>
      </c>
      <c r="G298" s="4">
        <v>2024</v>
      </c>
      <c r="H298" s="4" t="s">
        <v>7</v>
      </c>
      <c r="I298" s="4" t="s">
        <v>7</v>
      </c>
      <c r="J298" s="4" t="s">
        <v>7</v>
      </c>
      <c r="K298" s="4" t="s">
        <v>7</v>
      </c>
      <c r="L298" t="str">
        <f>HYPERLINK("http://dx.doi.org/10.1080/00038628.2024.2445049","http://dx.doi.org/10.1080/00038628.2024.2445049")</f>
        <v>http://dx.doi.org/10.1080/00038628.2024.2445049</v>
      </c>
      <c r="M298" t="s">
        <v>1135</v>
      </c>
    </row>
    <row r="299" spans="1:13" x14ac:dyDescent="0.25">
      <c r="A299" s="12">
        <v>214</v>
      </c>
      <c r="B299" s="12">
        <f t="shared" si="4"/>
        <v>299</v>
      </c>
      <c r="C299" t="s">
        <v>1136</v>
      </c>
      <c r="D299" t="s">
        <v>1137</v>
      </c>
      <c r="E299" t="s">
        <v>1138</v>
      </c>
      <c r="F299" t="s">
        <v>44</v>
      </c>
      <c r="G299" s="4">
        <v>2024</v>
      </c>
      <c r="H299" s="4">
        <v>29</v>
      </c>
      <c r="I299" s="4">
        <v>2</v>
      </c>
      <c r="J299" s="4">
        <v>162</v>
      </c>
      <c r="K299" s="4">
        <v>173</v>
      </c>
      <c r="L299" t="str">
        <f>HYPERLINK("http://dx.doi.org/10.1017/S135577182400013X","http://dx.doi.org/10.1017/S135577182400013X")</f>
        <v>http://dx.doi.org/10.1017/S135577182400013X</v>
      </c>
      <c r="M299" t="s">
        <v>1139</v>
      </c>
    </row>
    <row r="300" spans="1:13" x14ac:dyDescent="0.25">
      <c r="A300" s="12">
        <v>217</v>
      </c>
      <c r="B300" s="12">
        <f t="shared" si="4"/>
        <v>300</v>
      </c>
      <c r="C300" t="s">
        <v>1140</v>
      </c>
      <c r="D300" t="s">
        <v>1141</v>
      </c>
      <c r="E300" t="s">
        <v>410</v>
      </c>
      <c r="F300" t="s">
        <v>444</v>
      </c>
      <c r="G300" s="4">
        <v>2024</v>
      </c>
      <c r="H300" s="4">
        <v>33</v>
      </c>
      <c r="I300" s="4">
        <v>5</v>
      </c>
      <c r="J300" s="4">
        <v>654</v>
      </c>
      <c r="K300" s="4">
        <v>672</v>
      </c>
      <c r="L300" t="str">
        <f>HYPERLINK("http://dx.doi.org/10.1177/09636625231224592","http://dx.doi.org/10.1177/09636625231224592")</f>
        <v>http://dx.doi.org/10.1177/09636625231224592</v>
      </c>
      <c r="M300" t="s">
        <v>1142</v>
      </c>
    </row>
    <row r="301" spans="1:13" x14ac:dyDescent="0.25">
      <c r="A301" s="12">
        <v>218</v>
      </c>
      <c r="B301" s="12">
        <f t="shared" si="4"/>
        <v>301</v>
      </c>
      <c r="C301" t="s">
        <v>1143</v>
      </c>
      <c r="D301" t="s">
        <v>1144</v>
      </c>
      <c r="E301" t="s">
        <v>14</v>
      </c>
      <c r="F301" t="s">
        <v>98</v>
      </c>
      <c r="G301" s="4">
        <v>2024</v>
      </c>
      <c r="H301" s="4">
        <v>15</v>
      </c>
      <c r="I301" s="4">
        <v>2</v>
      </c>
      <c r="J301" s="4" t="s">
        <v>7</v>
      </c>
      <c r="K301" s="4" t="s">
        <v>7</v>
      </c>
      <c r="L301" t="str">
        <f>HYPERLINK("http://dx.doi.org/10.3390/rel15020181","http://dx.doi.org/10.3390/rel15020181")</f>
        <v>http://dx.doi.org/10.3390/rel15020181</v>
      </c>
      <c r="M301" t="s">
        <v>1145</v>
      </c>
    </row>
    <row r="302" spans="1:13" x14ac:dyDescent="0.25">
      <c r="A302" s="12">
        <v>219</v>
      </c>
      <c r="B302" s="12">
        <f t="shared" si="4"/>
        <v>302</v>
      </c>
      <c r="C302" t="s">
        <v>1146</v>
      </c>
      <c r="D302" t="s">
        <v>1147</v>
      </c>
      <c r="E302" t="s">
        <v>118</v>
      </c>
      <c r="F302" t="s">
        <v>1148</v>
      </c>
      <c r="G302" s="4">
        <v>2024</v>
      </c>
      <c r="H302" s="4">
        <v>69</v>
      </c>
      <c r="I302" s="4" t="s">
        <v>7</v>
      </c>
      <c r="J302" s="4">
        <v>18</v>
      </c>
      <c r="K302" s="4">
        <v>26</v>
      </c>
      <c r="L302" t="str">
        <f>HYPERLINK("http://dx.doi.org/10.1016/j.culher.2024.07.008","http://dx.doi.org/10.1016/j.culher.2024.07.008")</f>
        <v>http://dx.doi.org/10.1016/j.culher.2024.07.008</v>
      </c>
      <c r="M302" t="s">
        <v>1149</v>
      </c>
    </row>
    <row r="303" spans="1:13" x14ac:dyDescent="0.25">
      <c r="A303" s="12">
        <v>220</v>
      </c>
      <c r="B303" s="12">
        <f t="shared" si="4"/>
        <v>303</v>
      </c>
      <c r="C303" t="s">
        <v>1150</v>
      </c>
      <c r="D303" t="s">
        <v>1151</v>
      </c>
      <c r="E303" t="s">
        <v>19</v>
      </c>
      <c r="F303" t="s">
        <v>1152</v>
      </c>
      <c r="G303" s="4">
        <v>2024</v>
      </c>
      <c r="H303" s="4">
        <v>11</v>
      </c>
      <c r="I303" s="4">
        <v>1</v>
      </c>
      <c r="J303" s="4" t="s">
        <v>7</v>
      </c>
      <c r="K303" s="4" t="s">
        <v>7</v>
      </c>
      <c r="L303" t="str">
        <f>HYPERLINK("http://dx.doi.org/10.1057/s41599-024-03265-1","http://dx.doi.org/10.1057/s41599-024-03265-1")</f>
        <v>http://dx.doi.org/10.1057/s41599-024-03265-1</v>
      </c>
      <c r="M303" t="s">
        <v>1153</v>
      </c>
    </row>
    <row r="304" spans="1:13" x14ac:dyDescent="0.25">
      <c r="A304" s="12">
        <v>221</v>
      </c>
      <c r="B304" s="12">
        <f t="shared" si="4"/>
        <v>304</v>
      </c>
      <c r="C304" t="s">
        <v>1154</v>
      </c>
      <c r="D304" t="s">
        <v>1155</v>
      </c>
      <c r="E304" t="s">
        <v>19</v>
      </c>
      <c r="F304" t="s">
        <v>1156</v>
      </c>
      <c r="G304" s="4">
        <v>2024</v>
      </c>
      <c r="H304" s="4">
        <v>11</v>
      </c>
      <c r="I304" s="4">
        <v>1</v>
      </c>
      <c r="J304" s="4" t="s">
        <v>7</v>
      </c>
      <c r="K304" s="4" t="s">
        <v>7</v>
      </c>
      <c r="L304" t="str">
        <f>HYPERLINK("http://dx.doi.org/10.1057/s41599-024-03017-1","http://dx.doi.org/10.1057/s41599-024-03017-1")</f>
        <v>http://dx.doi.org/10.1057/s41599-024-03017-1</v>
      </c>
      <c r="M304" t="s">
        <v>1157</v>
      </c>
    </row>
    <row r="305" spans="1:13" x14ac:dyDescent="0.25">
      <c r="A305" s="12">
        <v>222</v>
      </c>
      <c r="B305" s="12">
        <f t="shared" si="4"/>
        <v>305</v>
      </c>
      <c r="C305" t="s">
        <v>1158</v>
      </c>
      <c r="D305" t="s">
        <v>1159</v>
      </c>
      <c r="E305" t="s">
        <v>1160</v>
      </c>
      <c r="F305" t="s">
        <v>1161</v>
      </c>
      <c r="G305" s="4">
        <v>2024</v>
      </c>
      <c r="H305" s="4" t="s">
        <v>7</v>
      </c>
      <c r="I305" s="4" t="s">
        <v>7</v>
      </c>
      <c r="J305" s="4" t="s">
        <v>7</v>
      </c>
      <c r="K305" s="4" t="s">
        <v>7</v>
      </c>
      <c r="L305" t="str">
        <f>HYPERLINK("http://dx.doi.org/10.1080/09298215.2024.2442359","http://dx.doi.org/10.1080/09298215.2024.2442359")</f>
        <v>http://dx.doi.org/10.1080/09298215.2024.2442359</v>
      </c>
      <c r="M305" t="s">
        <v>1162</v>
      </c>
    </row>
    <row r="306" spans="1:13" x14ac:dyDescent="0.25">
      <c r="A306" s="12">
        <v>223</v>
      </c>
      <c r="B306" s="12">
        <f t="shared" si="4"/>
        <v>306</v>
      </c>
      <c r="C306" t="s">
        <v>1163</v>
      </c>
      <c r="D306" t="s">
        <v>1164</v>
      </c>
      <c r="E306" t="s">
        <v>1165</v>
      </c>
      <c r="F306" t="s">
        <v>1166</v>
      </c>
      <c r="G306" s="4">
        <v>2024</v>
      </c>
      <c r="H306" s="4">
        <v>12</v>
      </c>
      <c r="I306" s="4">
        <v>1</v>
      </c>
      <c r="J306" s="4" t="s">
        <v>7</v>
      </c>
      <c r="K306" s="4" t="s">
        <v>7</v>
      </c>
      <c r="L306" t="str">
        <f>HYPERLINK("http://dx.doi.org/10.1186/s40494-024-01490-0","http://dx.doi.org/10.1186/s40494-024-01490-0")</f>
        <v>http://dx.doi.org/10.1186/s40494-024-01490-0</v>
      </c>
      <c r="M306" t="s">
        <v>1167</v>
      </c>
    </row>
    <row r="307" spans="1:13" x14ac:dyDescent="0.25">
      <c r="A307" s="12">
        <v>224</v>
      </c>
      <c r="B307" s="12">
        <f t="shared" si="4"/>
        <v>307</v>
      </c>
      <c r="C307" t="s">
        <v>1168</v>
      </c>
      <c r="D307" t="s">
        <v>1169</v>
      </c>
      <c r="E307" t="s">
        <v>387</v>
      </c>
      <c r="F307" t="s">
        <v>1170</v>
      </c>
      <c r="G307" s="4">
        <v>2024</v>
      </c>
      <c r="H307" s="4" t="s">
        <v>7</v>
      </c>
      <c r="I307" s="4" t="s">
        <v>7</v>
      </c>
      <c r="J307" s="4" t="s">
        <v>7</v>
      </c>
      <c r="K307" s="4" t="s">
        <v>7</v>
      </c>
      <c r="L307" t="str">
        <f>HYPERLINK("http://dx.doi.org/10.1080/09588221.2024.2422478","http://dx.doi.org/10.1080/09588221.2024.2422478")</f>
        <v>http://dx.doi.org/10.1080/09588221.2024.2422478</v>
      </c>
      <c r="M307" t="s">
        <v>1171</v>
      </c>
    </row>
    <row r="308" spans="1:13" x14ac:dyDescent="0.25">
      <c r="A308" s="12">
        <v>225</v>
      </c>
      <c r="B308" s="12">
        <f t="shared" si="4"/>
        <v>308</v>
      </c>
      <c r="C308" t="s">
        <v>1172</v>
      </c>
      <c r="D308" t="s">
        <v>1173</v>
      </c>
      <c r="E308" t="s">
        <v>1174</v>
      </c>
      <c r="F308" t="s">
        <v>7</v>
      </c>
      <c r="G308" s="4">
        <v>2024</v>
      </c>
      <c r="H308" s="4" t="s">
        <v>7</v>
      </c>
      <c r="I308" s="4">
        <v>97</v>
      </c>
      <c r="J308" s="4">
        <v>309</v>
      </c>
      <c r="K308" s="4">
        <v>321</v>
      </c>
      <c r="L308" t="str">
        <f>HYPERLINK("http://dx.doi.org/10.5209/clac.91985","http://dx.doi.org/10.5209/clac.91985")</f>
        <v>http://dx.doi.org/10.5209/clac.91985</v>
      </c>
      <c r="M308" t="s">
        <v>1175</v>
      </c>
    </row>
    <row r="309" spans="1:13" x14ac:dyDescent="0.25">
      <c r="A309" s="12">
        <v>226</v>
      </c>
      <c r="B309" s="12">
        <f t="shared" si="4"/>
        <v>309</v>
      </c>
      <c r="C309" t="s">
        <v>1176</v>
      </c>
      <c r="D309" t="s">
        <v>1177</v>
      </c>
      <c r="E309" t="s">
        <v>118</v>
      </c>
      <c r="F309" t="s">
        <v>1178</v>
      </c>
      <c r="G309" s="4">
        <v>2024</v>
      </c>
      <c r="H309" s="4">
        <v>67</v>
      </c>
      <c r="I309" s="4" t="s">
        <v>7</v>
      </c>
      <c r="J309" s="4">
        <v>1</v>
      </c>
      <c r="K309" s="4">
        <v>8</v>
      </c>
      <c r="L309" t="str">
        <f>HYPERLINK("http://dx.doi.org/10.1016/j.culher.2024.01.014","http://dx.doi.org/10.1016/j.culher.2024.01.014")</f>
        <v>http://dx.doi.org/10.1016/j.culher.2024.01.014</v>
      </c>
      <c r="M309" t="s">
        <v>1179</v>
      </c>
    </row>
    <row r="310" spans="1:13" x14ac:dyDescent="0.25">
      <c r="A310" s="12">
        <v>228</v>
      </c>
      <c r="B310" s="12">
        <f t="shared" si="4"/>
        <v>310</v>
      </c>
      <c r="C310" t="s">
        <v>1180</v>
      </c>
      <c r="D310" t="s">
        <v>1181</v>
      </c>
      <c r="E310" t="s">
        <v>588</v>
      </c>
      <c r="F310" t="s">
        <v>589</v>
      </c>
      <c r="G310" s="4">
        <v>2024</v>
      </c>
      <c r="H310" s="4">
        <v>23</v>
      </c>
      <c r="I310" s="4">
        <v>1</v>
      </c>
      <c r="J310" s="4">
        <v>118</v>
      </c>
      <c r="K310" s="4">
        <v>134</v>
      </c>
      <c r="L310" t="str">
        <f>HYPERLINK("http://dx.doi.org/10.1108/ETPC-08-2023-0100","http://dx.doi.org/10.1108/ETPC-08-2023-0100")</f>
        <v>http://dx.doi.org/10.1108/ETPC-08-2023-0100</v>
      </c>
      <c r="M310" t="s">
        <v>1182</v>
      </c>
    </row>
    <row r="311" spans="1:13" x14ac:dyDescent="0.25">
      <c r="A311" s="12">
        <v>229</v>
      </c>
      <c r="B311" s="12">
        <f t="shared" si="4"/>
        <v>311</v>
      </c>
      <c r="C311" t="s">
        <v>1183</v>
      </c>
      <c r="D311" t="s">
        <v>1184</v>
      </c>
      <c r="E311" t="s">
        <v>543</v>
      </c>
      <c r="F311" t="s">
        <v>883</v>
      </c>
      <c r="G311" s="4">
        <v>2024</v>
      </c>
      <c r="H311" s="4">
        <v>27</v>
      </c>
      <c r="I311" s="4">
        <v>4</v>
      </c>
      <c r="J311" s="4">
        <v>677</v>
      </c>
      <c r="K311" s="4">
        <v>699</v>
      </c>
      <c r="L311" t="str">
        <f>HYPERLINK("http://dx.doi.org/10.1080/14606925.2024.2353479","http://dx.doi.org/10.1080/14606925.2024.2353479")</f>
        <v>http://dx.doi.org/10.1080/14606925.2024.2353479</v>
      </c>
      <c r="M311" t="s">
        <v>1185</v>
      </c>
    </row>
    <row r="312" spans="1:13" x14ac:dyDescent="0.25">
      <c r="A312" s="12">
        <v>230</v>
      </c>
      <c r="B312" s="12">
        <f t="shared" si="4"/>
        <v>312</v>
      </c>
      <c r="C312" t="s">
        <v>1186</v>
      </c>
      <c r="D312" t="s">
        <v>1187</v>
      </c>
      <c r="E312" t="s">
        <v>718</v>
      </c>
      <c r="F312" t="s">
        <v>7</v>
      </c>
      <c r="G312" s="4">
        <v>2024</v>
      </c>
      <c r="H312" s="4">
        <v>79</v>
      </c>
      <c r="I312" s="4">
        <v>5</v>
      </c>
      <c r="J312" s="4">
        <v>486</v>
      </c>
      <c r="K312" s="4">
        <v>500</v>
      </c>
      <c r="L312" t="str">
        <f>HYPERLINK("http://dx.doi.org/10.31577/filozofia.2024.79.5.2","http://dx.doi.org/10.31577/filozofia.2024.79.5.2")</f>
        <v>http://dx.doi.org/10.31577/filozofia.2024.79.5.2</v>
      </c>
      <c r="M312" t="s">
        <v>1188</v>
      </c>
    </row>
    <row r="313" spans="1:13" x14ac:dyDescent="0.25">
      <c r="A313" s="12">
        <v>231</v>
      </c>
      <c r="B313" s="12">
        <f t="shared" si="4"/>
        <v>313</v>
      </c>
      <c r="C313" t="s">
        <v>1189</v>
      </c>
      <c r="D313" t="s">
        <v>1190</v>
      </c>
      <c r="E313" t="s">
        <v>436</v>
      </c>
      <c r="F313" t="s">
        <v>1170</v>
      </c>
      <c r="G313" s="4">
        <v>2024</v>
      </c>
      <c r="H313" s="4" t="s">
        <v>7</v>
      </c>
      <c r="I313" s="4" t="s">
        <v>7</v>
      </c>
      <c r="J313" s="4" t="s">
        <v>7</v>
      </c>
      <c r="K313" s="4" t="s">
        <v>7</v>
      </c>
      <c r="L313" t="str">
        <f>HYPERLINK("http://dx.doi.org/10.1017/S0958344024000259","http://dx.doi.org/10.1017/S0958344024000259")</f>
        <v>http://dx.doi.org/10.1017/S0958344024000259</v>
      </c>
      <c r="M313" t="s">
        <v>1191</v>
      </c>
    </row>
    <row r="314" spans="1:13" x14ac:dyDescent="0.25">
      <c r="A314" s="12">
        <v>232</v>
      </c>
      <c r="B314" s="12">
        <f t="shared" si="4"/>
        <v>314</v>
      </c>
      <c r="C314" t="s">
        <v>1192</v>
      </c>
      <c r="D314" t="s">
        <v>1193</v>
      </c>
      <c r="E314" t="s">
        <v>1194</v>
      </c>
      <c r="F314" t="s">
        <v>114</v>
      </c>
      <c r="G314" s="4">
        <v>2024</v>
      </c>
      <c r="H314" s="4">
        <v>39</v>
      </c>
      <c r="I314" s="4">
        <v>1</v>
      </c>
      <c r="J314" s="4">
        <v>201</v>
      </c>
      <c r="K314" s="4">
        <v>202</v>
      </c>
      <c r="L314" t="str">
        <f>HYPERLINK("http://dx.doi.org/10.1080/13537903.2024.2339591","http://dx.doi.org/10.1080/13537903.2024.2339591")</f>
        <v>http://dx.doi.org/10.1080/13537903.2024.2339591</v>
      </c>
      <c r="M314" t="s">
        <v>1195</v>
      </c>
    </row>
    <row r="315" spans="1:13" x14ac:dyDescent="0.25">
      <c r="A315" s="12">
        <v>233</v>
      </c>
      <c r="B315" s="12">
        <f t="shared" si="4"/>
        <v>315</v>
      </c>
      <c r="C315" t="s">
        <v>1196</v>
      </c>
      <c r="D315" t="s">
        <v>1197</v>
      </c>
      <c r="E315" t="s">
        <v>80</v>
      </c>
      <c r="F315" t="s">
        <v>1198</v>
      </c>
      <c r="G315" s="4">
        <v>2024</v>
      </c>
      <c r="H315" s="4" t="s">
        <v>7</v>
      </c>
      <c r="I315" s="4" t="s">
        <v>7</v>
      </c>
      <c r="J315" s="4" t="s">
        <v>7</v>
      </c>
      <c r="K315" s="4" t="s">
        <v>7</v>
      </c>
      <c r="L315" t="str">
        <f>HYPERLINK("http://dx.doi.org/10.1007/s11098-024-02226-3","http://dx.doi.org/10.1007/s11098-024-02226-3")</f>
        <v>http://dx.doi.org/10.1007/s11098-024-02226-3</v>
      </c>
      <c r="M315" t="s">
        <v>1199</v>
      </c>
    </row>
    <row r="316" spans="1:13" x14ac:dyDescent="0.25">
      <c r="A316" s="12">
        <v>234</v>
      </c>
      <c r="B316" s="12">
        <f t="shared" si="4"/>
        <v>316</v>
      </c>
      <c r="C316" t="s">
        <v>1200</v>
      </c>
      <c r="D316" t="s">
        <v>1201</v>
      </c>
      <c r="E316" t="s">
        <v>1202</v>
      </c>
      <c r="F316" t="s">
        <v>159</v>
      </c>
      <c r="G316" s="4">
        <v>2024</v>
      </c>
      <c r="H316" s="4">
        <v>71</v>
      </c>
      <c r="I316" s="4" t="s">
        <v>7</v>
      </c>
      <c r="J316" s="4" t="s">
        <v>7</v>
      </c>
      <c r="K316" s="4" t="s">
        <v>7</v>
      </c>
      <c r="L316" t="str">
        <f>HYPERLINK("http://dx.doi.org/10.1016/j.jeap.2024.101432","http://dx.doi.org/10.1016/j.jeap.2024.101432")</f>
        <v>http://dx.doi.org/10.1016/j.jeap.2024.101432</v>
      </c>
      <c r="M316" t="s">
        <v>1203</v>
      </c>
    </row>
    <row r="317" spans="1:13" x14ac:dyDescent="0.25">
      <c r="A317" s="12">
        <v>235</v>
      </c>
      <c r="B317" s="12">
        <f t="shared" si="4"/>
        <v>317</v>
      </c>
      <c r="C317" t="s">
        <v>1204</v>
      </c>
      <c r="D317" t="s">
        <v>1205</v>
      </c>
      <c r="E317" t="s">
        <v>718</v>
      </c>
      <c r="F317" t="s">
        <v>7</v>
      </c>
      <c r="G317" s="4">
        <v>2024</v>
      </c>
      <c r="H317" s="4">
        <v>79</v>
      </c>
      <c r="I317" s="4">
        <v>5</v>
      </c>
      <c r="J317" s="4">
        <v>501</v>
      </c>
      <c r="K317" s="4">
        <v>513</v>
      </c>
      <c r="L317" t="str">
        <f>HYPERLINK("http://dx.doi.org/10.31577/filozofia.2024.79.5.3","http://dx.doi.org/10.31577/filozofia.2024.79.5.3")</f>
        <v>http://dx.doi.org/10.31577/filozofia.2024.79.5.3</v>
      </c>
      <c r="M317" t="s">
        <v>1206</v>
      </c>
    </row>
    <row r="318" spans="1:13" x14ac:dyDescent="0.25">
      <c r="A318" s="12">
        <v>236</v>
      </c>
      <c r="B318" s="12">
        <f t="shared" si="4"/>
        <v>318</v>
      </c>
      <c r="C318" t="s">
        <v>1207</v>
      </c>
      <c r="D318" t="s">
        <v>1208</v>
      </c>
      <c r="E318" t="s">
        <v>183</v>
      </c>
      <c r="F318" t="s">
        <v>1209</v>
      </c>
      <c r="G318" s="4">
        <v>2024</v>
      </c>
      <c r="H318" s="4">
        <v>54</v>
      </c>
      <c r="I318" s="4">
        <v>5</v>
      </c>
      <c r="J318" s="4">
        <v>413</v>
      </c>
      <c r="K318" s="4">
        <v>430</v>
      </c>
      <c r="L318" t="str">
        <f>HYPERLINK("http://dx.doi.org/10.1080/02773945.2024.2407263","http://dx.doi.org/10.1080/02773945.2024.2407263")</f>
        <v>http://dx.doi.org/10.1080/02773945.2024.2407263</v>
      </c>
      <c r="M318" t="s">
        <v>1210</v>
      </c>
    </row>
    <row r="319" spans="1:13" x14ac:dyDescent="0.25">
      <c r="A319" s="12">
        <v>237</v>
      </c>
      <c r="B319" s="12">
        <f t="shared" si="4"/>
        <v>319</v>
      </c>
      <c r="C319" t="s">
        <v>1211</v>
      </c>
      <c r="D319" t="s">
        <v>1212</v>
      </c>
      <c r="E319" t="s">
        <v>163</v>
      </c>
      <c r="F319" t="s">
        <v>252</v>
      </c>
      <c r="G319" s="4">
        <v>2024</v>
      </c>
      <c r="H319" s="4" t="s">
        <v>7</v>
      </c>
      <c r="I319" s="4" t="s">
        <v>7</v>
      </c>
      <c r="J319" s="4" t="s">
        <v>7</v>
      </c>
      <c r="K319" s="4" t="s">
        <v>7</v>
      </c>
      <c r="L319" t="str">
        <f>HYPERLINK("http://dx.doi.org/10.1515/applirev-2024-0184","http://dx.doi.org/10.1515/applirev-2024-0184")</f>
        <v>http://dx.doi.org/10.1515/applirev-2024-0184</v>
      </c>
      <c r="M319" t="s">
        <v>1213</v>
      </c>
    </row>
    <row r="320" spans="1:13" s="1" customFormat="1" x14ac:dyDescent="0.25">
      <c r="A320" s="14" t="s">
        <v>1332</v>
      </c>
      <c r="B320" s="12"/>
      <c r="C320" s="1" t="s">
        <v>1214</v>
      </c>
      <c r="D320" s="1" t="s">
        <v>1215</v>
      </c>
      <c r="E320" s="1" t="s">
        <v>14</v>
      </c>
      <c r="F320" s="1" t="s">
        <v>15</v>
      </c>
      <c r="G320" s="5">
        <v>2024</v>
      </c>
      <c r="H320" s="5">
        <v>15</v>
      </c>
      <c r="I320" s="5">
        <v>1</v>
      </c>
      <c r="J320" s="5" t="s">
        <v>7</v>
      </c>
      <c r="K320" s="5" t="s">
        <v>7</v>
      </c>
      <c r="L320" s="1" t="str">
        <f>HYPERLINK("http://dx.doi.org/10.3390/rel15010036","http://dx.doi.org/10.3390/rel15010036")</f>
        <v>http://dx.doi.org/10.3390/rel15010036</v>
      </c>
      <c r="M320" s="1" t="s">
        <v>1216</v>
      </c>
    </row>
    <row r="321" spans="1:13" x14ac:dyDescent="0.25">
      <c r="A321" s="12">
        <v>239</v>
      </c>
      <c r="B321" s="12">
        <v>321</v>
      </c>
      <c r="C321" t="s">
        <v>1217</v>
      </c>
      <c r="D321" t="s">
        <v>1218</v>
      </c>
      <c r="E321" t="s">
        <v>1219</v>
      </c>
      <c r="F321" t="s">
        <v>7</v>
      </c>
      <c r="G321" s="4">
        <v>2024</v>
      </c>
      <c r="H321" s="4">
        <v>139</v>
      </c>
      <c r="I321" s="4">
        <v>1</v>
      </c>
      <c r="J321" s="4">
        <v>4</v>
      </c>
      <c r="K321" s="4">
        <v>28</v>
      </c>
      <c r="L321" t="str">
        <f>HYPERLINK("http://dx.doi.org/10.51769/bmgn-lchr.13872","http://dx.doi.org/10.51769/bmgn-lchr.13872")</f>
        <v>http://dx.doi.org/10.51769/bmgn-lchr.13872</v>
      </c>
      <c r="M321" t="s">
        <v>1220</v>
      </c>
    </row>
    <row r="322" spans="1:13" x14ac:dyDescent="0.25">
      <c r="A322" s="12">
        <v>240</v>
      </c>
      <c r="B322" s="12">
        <f t="shared" si="4"/>
        <v>322</v>
      </c>
      <c r="C322" t="s">
        <v>1221</v>
      </c>
      <c r="D322" t="s">
        <v>1222</v>
      </c>
      <c r="E322" t="s">
        <v>1223</v>
      </c>
      <c r="F322" t="s">
        <v>89</v>
      </c>
      <c r="G322" s="4">
        <v>2024</v>
      </c>
      <c r="H322" s="4">
        <v>312</v>
      </c>
      <c r="I322" s="4" t="s">
        <v>7</v>
      </c>
      <c r="J322" s="4" t="s">
        <v>7</v>
      </c>
      <c r="K322" s="4" t="s">
        <v>7</v>
      </c>
      <c r="L322" t="str">
        <f>HYPERLINK("http://dx.doi.org/10.1016/j.lingua.2024.103838","http://dx.doi.org/10.1016/j.lingua.2024.103838")</f>
        <v>http://dx.doi.org/10.1016/j.lingua.2024.103838</v>
      </c>
      <c r="M322" t="s">
        <v>1224</v>
      </c>
    </row>
    <row r="323" spans="1:13" s="1" customFormat="1" x14ac:dyDescent="0.25">
      <c r="A323" s="14" t="s">
        <v>1330</v>
      </c>
      <c r="B323" s="12"/>
      <c r="C323" s="1" t="s">
        <v>1225</v>
      </c>
      <c r="D323" s="1" t="s">
        <v>1208</v>
      </c>
      <c r="E323" s="1" t="s">
        <v>183</v>
      </c>
      <c r="F323" s="1" t="s">
        <v>1209</v>
      </c>
      <c r="G323" s="5">
        <v>2024</v>
      </c>
      <c r="H323" s="5">
        <v>54</v>
      </c>
      <c r="I323" s="5">
        <v>5</v>
      </c>
      <c r="J323" s="5">
        <v>513</v>
      </c>
      <c r="K323" s="5">
        <v>513</v>
      </c>
      <c r="L323" s="1" t="str">
        <f>HYPERLINK("http://dx.doi.org/10.1080/02773945.2024.2378024","http://dx.doi.org/10.1080/02773945.2024.2378024")</f>
        <v>http://dx.doi.org/10.1080/02773945.2024.2378024</v>
      </c>
      <c r="M323" s="1" t="s">
        <v>1226</v>
      </c>
    </row>
    <row r="324" spans="1:13" x14ac:dyDescent="0.25">
      <c r="A324" s="12">
        <v>241</v>
      </c>
      <c r="B324" s="12">
        <v>324</v>
      </c>
      <c r="C324" t="s">
        <v>1227</v>
      </c>
      <c r="D324" t="s">
        <v>1228</v>
      </c>
      <c r="E324" t="s">
        <v>1229</v>
      </c>
      <c r="F324" t="s">
        <v>123</v>
      </c>
      <c r="G324" s="4">
        <v>2024</v>
      </c>
      <c r="H324" s="4">
        <v>13</v>
      </c>
      <c r="I324" s="4">
        <v>3</v>
      </c>
      <c r="J324" s="4">
        <v>593</v>
      </c>
      <c r="K324" s="4">
        <v>612</v>
      </c>
      <c r="L324" t="str">
        <f>HYPERLINK("http://dx.doi.org/10.1016/j.foar.2024.02.006","http://dx.doi.org/10.1016/j.foar.2024.02.006")</f>
        <v>http://dx.doi.org/10.1016/j.foar.2024.02.006</v>
      </c>
      <c r="M324" t="s">
        <v>1230</v>
      </c>
    </row>
    <row r="325" spans="1:13" x14ac:dyDescent="0.25">
      <c r="A325" s="12">
        <v>242</v>
      </c>
      <c r="B325" s="12">
        <f t="shared" ref="B324:B342" si="5">B324+1</f>
        <v>325</v>
      </c>
      <c r="C325" t="s">
        <v>1231</v>
      </c>
      <c r="D325" t="s">
        <v>1232</v>
      </c>
      <c r="E325" t="s">
        <v>19</v>
      </c>
      <c r="F325" t="s">
        <v>1233</v>
      </c>
      <c r="G325" s="4">
        <v>2024</v>
      </c>
      <c r="H325" s="4">
        <v>11</v>
      </c>
      <c r="I325" s="4">
        <v>1</v>
      </c>
      <c r="J325" s="4" t="s">
        <v>7</v>
      </c>
      <c r="K325" s="4" t="s">
        <v>7</v>
      </c>
      <c r="L325" t="str">
        <f>HYPERLINK("http://dx.doi.org/10.1057/s41599-024-02600-w","http://dx.doi.org/10.1057/s41599-024-02600-w")</f>
        <v>http://dx.doi.org/10.1057/s41599-024-02600-w</v>
      </c>
      <c r="M325" t="s">
        <v>1234</v>
      </c>
    </row>
    <row r="326" spans="1:13" x14ac:dyDescent="0.25">
      <c r="A326" s="12">
        <v>243</v>
      </c>
      <c r="B326" s="12">
        <f t="shared" si="5"/>
        <v>326</v>
      </c>
      <c r="C326" t="s">
        <v>1235</v>
      </c>
      <c r="D326" t="s">
        <v>1236</v>
      </c>
      <c r="E326" t="s">
        <v>1237</v>
      </c>
      <c r="F326" t="s">
        <v>1238</v>
      </c>
      <c r="G326" s="4">
        <v>2024</v>
      </c>
      <c r="H326" s="4" t="s">
        <v>7</v>
      </c>
      <c r="I326" s="4" t="s">
        <v>7</v>
      </c>
      <c r="J326" s="4" t="s">
        <v>7</v>
      </c>
      <c r="K326" s="4" t="s">
        <v>7</v>
      </c>
      <c r="L326" t="str">
        <f>HYPERLINK("http://dx.doi.org/10.1080/09658416.2024.2431071","http://dx.doi.org/10.1080/09658416.2024.2431071")</f>
        <v>http://dx.doi.org/10.1080/09658416.2024.2431071</v>
      </c>
      <c r="M326" t="s">
        <v>1239</v>
      </c>
    </row>
    <row r="327" spans="1:13" x14ac:dyDescent="0.25">
      <c r="A327" s="12">
        <v>244</v>
      </c>
      <c r="B327" s="12">
        <f t="shared" si="5"/>
        <v>327</v>
      </c>
      <c r="C327" t="s">
        <v>1240</v>
      </c>
      <c r="D327" t="s">
        <v>1241</v>
      </c>
      <c r="E327" t="s">
        <v>1086</v>
      </c>
      <c r="F327" t="s">
        <v>7</v>
      </c>
      <c r="G327" s="4">
        <v>2024</v>
      </c>
      <c r="H327" s="4">
        <v>34</v>
      </c>
      <c r="I327" s="4" t="s">
        <v>7</v>
      </c>
      <c r="J327" s="4">
        <v>198</v>
      </c>
      <c r="K327" s="4">
        <v>212</v>
      </c>
      <c r="L327" t="str">
        <f>HYPERLINK("http://dx.doi.org/10.5788/34-1-1906","http://dx.doi.org/10.5788/34-1-1906")</f>
        <v>http://dx.doi.org/10.5788/34-1-1906</v>
      </c>
      <c r="M327" t="s">
        <v>1242</v>
      </c>
    </row>
    <row r="328" spans="1:13" x14ac:dyDescent="0.25">
      <c r="A328" s="12">
        <v>245</v>
      </c>
      <c r="B328" s="12">
        <f t="shared" si="5"/>
        <v>328</v>
      </c>
      <c r="C328" t="s">
        <v>1243</v>
      </c>
      <c r="D328" t="s">
        <v>1244</v>
      </c>
      <c r="E328" t="s">
        <v>19</v>
      </c>
      <c r="F328" t="s">
        <v>1245</v>
      </c>
      <c r="G328" s="4">
        <v>2024</v>
      </c>
      <c r="H328" s="4">
        <v>11</v>
      </c>
      <c r="I328" s="4">
        <v>1</v>
      </c>
      <c r="J328" s="4" t="s">
        <v>7</v>
      </c>
      <c r="K328" s="4" t="s">
        <v>7</v>
      </c>
      <c r="L328" t="str">
        <f>HYPERLINK("http://dx.doi.org/10.1057/s41599-024-04139-2","http://dx.doi.org/10.1057/s41599-024-04139-2")</f>
        <v>http://dx.doi.org/10.1057/s41599-024-04139-2</v>
      </c>
      <c r="M328" t="s">
        <v>1246</v>
      </c>
    </row>
    <row r="329" spans="1:13" x14ac:dyDescent="0.25">
      <c r="A329" s="12">
        <v>246</v>
      </c>
      <c r="B329" s="12">
        <f t="shared" si="5"/>
        <v>329</v>
      </c>
      <c r="C329" t="s">
        <v>1247</v>
      </c>
      <c r="D329" t="s">
        <v>1248</v>
      </c>
      <c r="E329" t="s">
        <v>1086</v>
      </c>
      <c r="F329" t="s">
        <v>7</v>
      </c>
      <c r="G329" s="4">
        <v>2024</v>
      </c>
      <c r="H329" s="4">
        <v>34</v>
      </c>
      <c r="I329" s="4" t="s">
        <v>7</v>
      </c>
      <c r="J329" s="4">
        <v>21</v>
      </c>
      <c r="K329" s="4">
        <v>40</v>
      </c>
      <c r="L329" t="str">
        <f>HYPERLINK("http://dx.doi.org/10.5788/34-1-1862","http://dx.doi.org/10.5788/34-1-1862")</f>
        <v>http://dx.doi.org/10.5788/34-1-1862</v>
      </c>
      <c r="M329" t="s">
        <v>1249</v>
      </c>
    </row>
    <row r="330" spans="1:13" x14ac:dyDescent="0.25">
      <c r="A330" s="12">
        <v>248</v>
      </c>
      <c r="B330" s="12">
        <f t="shared" si="5"/>
        <v>330</v>
      </c>
      <c r="C330" t="s">
        <v>1250</v>
      </c>
      <c r="D330" t="s">
        <v>1251</v>
      </c>
      <c r="E330" t="s">
        <v>267</v>
      </c>
      <c r="F330" t="s">
        <v>268</v>
      </c>
      <c r="G330" s="4">
        <v>2024</v>
      </c>
      <c r="H330" s="4">
        <v>23</v>
      </c>
      <c r="I330" s="4">
        <v>68</v>
      </c>
      <c r="J330" s="4">
        <v>73</v>
      </c>
      <c r="K330" s="4">
        <v>87</v>
      </c>
      <c r="L330" t="s">
        <v>1318</v>
      </c>
      <c r="M330" t="s">
        <v>1252</v>
      </c>
    </row>
    <row r="331" spans="1:13" x14ac:dyDescent="0.25">
      <c r="A331" s="12">
        <v>249</v>
      </c>
      <c r="B331" s="12">
        <f t="shared" si="5"/>
        <v>331</v>
      </c>
      <c r="C331" t="s">
        <v>1253</v>
      </c>
      <c r="D331" t="s">
        <v>1254</v>
      </c>
      <c r="E331" t="s">
        <v>19</v>
      </c>
      <c r="F331" t="s">
        <v>1255</v>
      </c>
      <c r="G331" s="4">
        <v>2024</v>
      </c>
      <c r="H331" s="4">
        <v>11</v>
      </c>
      <c r="I331" s="4">
        <v>1</v>
      </c>
      <c r="J331" s="4" t="s">
        <v>7</v>
      </c>
      <c r="K331" s="4" t="s">
        <v>7</v>
      </c>
      <c r="L331" t="str">
        <f>HYPERLINK("http://dx.doi.org/10.1057/s41599-024-03879-5","http://dx.doi.org/10.1057/s41599-024-03879-5")</f>
        <v>http://dx.doi.org/10.1057/s41599-024-03879-5</v>
      </c>
      <c r="M331" t="s">
        <v>1256</v>
      </c>
    </row>
    <row r="332" spans="1:13" x14ac:dyDescent="0.25">
      <c r="A332" s="12">
        <v>250</v>
      </c>
      <c r="B332" s="12">
        <f t="shared" si="5"/>
        <v>332</v>
      </c>
      <c r="C332" t="s">
        <v>1257</v>
      </c>
      <c r="D332" t="s">
        <v>1258</v>
      </c>
      <c r="E332" t="s">
        <v>1259</v>
      </c>
      <c r="F332" t="s">
        <v>1260</v>
      </c>
      <c r="G332" s="4">
        <v>2024</v>
      </c>
      <c r="H332" s="4" t="s">
        <v>7</v>
      </c>
      <c r="I332" s="4" t="s">
        <v>7</v>
      </c>
      <c r="J332" s="4" t="s">
        <v>7</v>
      </c>
      <c r="K332" s="4" t="s">
        <v>7</v>
      </c>
      <c r="L332" t="str">
        <f>HYPERLINK("http://dx.doi.org/10.1177/17496020241269277","http://dx.doi.org/10.1177/17496020241269277")</f>
        <v>http://dx.doi.org/10.1177/17496020241269277</v>
      </c>
      <c r="M332" t="s">
        <v>1261</v>
      </c>
    </row>
    <row r="333" spans="1:13" x14ac:dyDescent="0.25">
      <c r="A333" s="12">
        <v>251</v>
      </c>
      <c r="B333" s="12">
        <f t="shared" si="5"/>
        <v>333</v>
      </c>
      <c r="C333" t="s">
        <v>1262</v>
      </c>
      <c r="D333" t="s">
        <v>1263</v>
      </c>
      <c r="E333" t="s">
        <v>1264</v>
      </c>
      <c r="F333" t="s">
        <v>89</v>
      </c>
      <c r="G333" s="4">
        <v>2024</v>
      </c>
      <c r="H333" s="4">
        <v>34</v>
      </c>
      <c r="I333" s="4" t="s">
        <v>1265</v>
      </c>
      <c r="J333" s="4" t="s">
        <v>7</v>
      </c>
      <c r="K333" s="4" t="s">
        <v>7</v>
      </c>
      <c r="L333" t="str">
        <f>HYPERLINK("http://dx.doi.org/10.1007/s10516-024-09719-0","http://dx.doi.org/10.1007/s10516-024-09719-0")</f>
        <v>http://dx.doi.org/10.1007/s10516-024-09719-0</v>
      </c>
      <c r="M333" t="s">
        <v>1266</v>
      </c>
    </row>
    <row r="334" spans="1:13" x14ac:dyDescent="0.25">
      <c r="A334" s="12">
        <v>252</v>
      </c>
      <c r="B334" s="12">
        <f t="shared" si="5"/>
        <v>334</v>
      </c>
      <c r="C334" t="s">
        <v>1267</v>
      </c>
      <c r="D334" t="s">
        <v>1268</v>
      </c>
      <c r="E334" t="s">
        <v>19</v>
      </c>
      <c r="F334" t="s">
        <v>1269</v>
      </c>
      <c r="G334" s="4">
        <v>2024</v>
      </c>
      <c r="H334" s="4">
        <v>11</v>
      </c>
      <c r="I334" s="4">
        <v>1</v>
      </c>
      <c r="J334" s="4" t="s">
        <v>7</v>
      </c>
      <c r="K334" s="4" t="s">
        <v>7</v>
      </c>
      <c r="L334" t="str">
        <f>HYPERLINK("http://dx.doi.org/10.1057/s41599-024-04202-y","http://dx.doi.org/10.1057/s41599-024-04202-y")</f>
        <v>http://dx.doi.org/10.1057/s41599-024-04202-y</v>
      </c>
      <c r="M334" t="s">
        <v>1270</v>
      </c>
    </row>
    <row r="335" spans="1:13" x14ac:dyDescent="0.25">
      <c r="A335" s="12">
        <v>253</v>
      </c>
      <c r="B335" s="12">
        <f t="shared" si="5"/>
        <v>335</v>
      </c>
      <c r="C335" t="s">
        <v>1271</v>
      </c>
      <c r="D335" t="s">
        <v>1272</v>
      </c>
      <c r="E335" t="s">
        <v>1097</v>
      </c>
      <c r="F335" t="s">
        <v>1273</v>
      </c>
      <c r="G335" s="4">
        <v>2024</v>
      </c>
      <c r="H335" s="4">
        <v>2024</v>
      </c>
      <c r="I335" s="4">
        <v>261</v>
      </c>
      <c r="J335" s="4">
        <v>61</v>
      </c>
      <c r="K335" s="4">
        <v>86</v>
      </c>
      <c r="L335" t="str">
        <f>HYPERLINK("http://dx.doi.org/10.1515/sem-2023-0089","http://dx.doi.org/10.1515/sem-2023-0089")</f>
        <v>http://dx.doi.org/10.1515/sem-2023-0089</v>
      </c>
      <c r="M335" t="s">
        <v>1274</v>
      </c>
    </row>
    <row r="336" spans="1:13" x14ac:dyDescent="0.25">
      <c r="A336" s="12">
        <v>254</v>
      </c>
      <c r="B336" s="12">
        <f t="shared" si="5"/>
        <v>336</v>
      </c>
      <c r="C336" t="s">
        <v>1275</v>
      </c>
      <c r="D336" t="s">
        <v>1276</v>
      </c>
      <c r="E336" t="s">
        <v>19</v>
      </c>
      <c r="F336" t="s">
        <v>1277</v>
      </c>
      <c r="G336" s="4">
        <v>2024</v>
      </c>
      <c r="H336" s="4">
        <v>11</v>
      </c>
      <c r="I336" s="4">
        <v>1</v>
      </c>
      <c r="J336" s="4" t="s">
        <v>7</v>
      </c>
      <c r="K336" s="4" t="s">
        <v>7</v>
      </c>
      <c r="L336" t="str">
        <f>HYPERLINK("http://dx.doi.org/10.1057/s41599-024-04028-8","http://dx.doi.org/10.1057/s41599-024-04028-8")</f>
        <v>http://dx.doi.org/10.1057/s41599-024-04028-8</v>
      </c>
      <c r="M336" t="s">
        <v>1278</v>
      </c>
    </row>
    <row r="337" spans="1:13" x14ac:dyDescent="0.25">
      <c r="A337" s="12">
        <v>255</v>
      </c>
      <c r="B337" s="12">
        <f t="shared" si="5"/>
        <v>337</v>
      </c>
      <c r="C337" t="s">
        <v>1279</v>
      </c>
      <c r="D337" t="s">
        <v>1280</v>
      </c>
      <c r="E337" t="s">
        <v>588</v>
      </c>
      <c r="F337" t="s">
        <v>589</v>
      </c>
      <c r="G337" s="4">
        <v>2024</v>
      </c>
      <c r="H337" s="4">
        <v>23</v>
      </c>
      <c r="I337" s="4">
        <v>1</v>
      </c>
      <c r="J337" s="4">
        <v>36</v>
      </c>
      <c r="K337" s="4">
        <v>56</v>
      </c>
      <c r="L337" t="str">
        <f>HYPERLINK("http://dx.doi.org/10.1108/ETPC-08-2023-0102","http://dx.doi.org/10.1108/ETPC-08-2023-0102")</f>
        <v>http://dx.doi.org/10.1108/ETPC-08-2023-0102</v>
      </c>
      <c r="M337" t="s">
        <v>1281</v>
      </c>
    </row>
    <row r="338" spans="1:13" s="1" customFormat="1" x14ac:dyDescent="0.25">
      <c r="A338" s="14" t="s">
        <v>1331</v>
      </c>
      <c r="B338" s="12"/>
      <c r="C338" s="1" t="s">
        <v>1282</v>
      </c>
      <c r="D338" s="1" t="s">
        <v>1283</v>
      </c>
      <c r="E338" s="1" t="s">
        <v>1284</v>
      </c>
      <c r="F338" s="1" t="s">
        <v>468</v>
      </c>
      <c r="G338" s="5">
        <v>2024</v>
      </c>
      <c r="H338" s="5">
        <v>59</v>
      </c>
      <c r="I338" s="5">
        <v>3</v>
      </c>
      <c r="J338" s="5">
        <v>422</v>
      </c>
      <c r="K338" s="5">
        <v>434</v>
      </c>
      <c r="L338" s="1" t="str">
        <f>HYPERLINK("http://dx.doi.org/10.1002/arco.5338","http://dx.doi.org/10.1002/arco.5338")</f>
        <v>http://dx.doi.org/10.1002/arco.5338</v>
      </c>
      <c r="M338" s="1" t="s">
        <v>1285</v>
      </c>
    </row>
    <row r="339" spans="1:13" x14ac:dyDescent="0.25">
      <c r="A339" s="12">
        <v>256</v>
      </c>
      <c r="B339" s="12">
        <v>339</v>
      </c>
      <c r="C339" t="s">
        <v>1286</v>
      </c>
      <c r="D339" t="s">
        <v>1287</v>
      </c>
      <c r="E339" t="s">
        <v>1288</v>
      </c>
      <c r="F339" t="s">
        <v>1289</v>
      </c>
      <c r="G339" s="4">
        <v>2024</v>
      </c>
      <c r="H339" s="4" t="s">
        <v>7</v>
      </c>
      <c r="I339" s="4" t="s">
        <v>7</v>
      </c>
      <c r="J339" s="4" t="s">
        <v>7</v>
      </c>
      <c r="K339" s="4" t="s">
        <v>7</v>
      </c>
      <c r="L339" t="str">
        <f>HYPERLINK("http://dx.doi.org/10.1080/13556509.2024.2412923","http://dx.doi.org/10.1080/13556509.2024.2412923")</f>
        <v>http://dx.doi.org/10.1080/13556509.2024.2412923</v>
      </c>
      <c r="M339" t="s">
        <v>1290</v>
      </c>
    </row>
    <row r="340" spans="1:13" x14ac:dyDescent="0.25">
      <c r="A340" s="12">
        <v>258</v>
      </c>
      <c r="B340" s="12">
        <f t="shared" si="5"/>
        <v>340</v>
      </c>
      <c r="C340" t="s">
        <v>1291</v>
      </c>
      <c r="D340" t="s">
        <v>1292</v>
      </c>
      <c r="E340" t="s">
        <v>1202</v>
      </c>
      <c r="F340" t="s">
        <v>444</v>
      </c>
      <c r="G340" s="4">
        <v>2024</v>
      </c>
      <c r="H340" s="4">
        <v>70</v>
      </c>
      <c r="I340" s="4" t="s">
        <v>7</v>
      </c>
      <c r="J340" s="4" t="s">
        <v>7</v>
      </c>
      <c r="K340" s="4" t="s">
        <v>7</v>
      </c>
      <c r="L340" t="str">
        <f>HYPERLINK("http://dx.doi.org/10.1016/j.jeap.2024.101379","http://dx.doi.org/10.1016/j.jeap.2024.101379")</f>
        <v>http://dx.doi.org/10.1016/j.jeap.2024.101379</v>
      </c>
      <c r="M340" t="s">
        <v>1293</v>
      </c>
    </row>
    <row r="341" spans="1:13" x14ac:dyDescent="0.25">
      <c r="A341" s="12">
        <v>259</v>
      </c>
      <c r="B341" s="12">
        <f t="shared" si="5"/>
        <v>341</v>
      </c>
      <c r="C341" t="s">
        <v>1294</v>
      </c>
      <c r="D341" t="s">
        <v>1295</v>
      </c>
      <c r="E341" t="s">
        <v>1296</v>
      </c>
      <c r="F341" t="s">
        <v>956</v>
      </c>
      <c r="G341" s="4">
        <v>2025</v>
      </c>
      <c r="H341" s="4">
        <v>66</v>
      </c>
      <c r="I341" s="4">
        <v>1</v>
      </c>
      <c r="J341" s="4">
        <v>121</v>
      </c>
      <c r="K341" s="4">
        <v>137</v>
      </c>
      <c r="L341" t="str">
        <f>HYPERLINK("http://dx.doi.org/10.1080/00111619.2024.2434160","http://dx.doi.org/10.1080/00111619.2024.2434160")</f>
        <v>http://dx.doi.org/10.1080/00111619.2024.2434160</v>
      </c>
      <c r="M341" t="s">
        <v>1297</v>
      </c>
    </row>
    <row r="342" spans="1:13" x14ac:dyDescent="0.25">
      <c r="A342" s="12">
        <v>260</v>
      </c>
      <c r="B342" s="12">
        <f t="shared" si="5"/>
        <v>342</v>
      </c>
      <c r="C342" t="s">
        <v>1298</v>
      </c>
      <c r="D342" t="s">
        <v>1299</v>
      </c>
      <c r="E342" t="s">
        <v>188</v>
      </c>
      <c r="F342" t="s">
        <v>89</v>
      </c>
      <c r="G342" s="4">
        <v>2024</v>
      </c>
      <c r="H342" s="4">
        <v>8</v>
      </c>
      <c r="I342" s="4">
        <v>4</v>
      </c>
      <c r="J342" s="4">
        <v>753</v>
      </c>
      <c r="K342" s="4">
        <v>764</v>
      </c>
      <c r="L342" t="s">
        <v>1319</v>
      </c>
      <c r="M342" t="s">
        <v>1300</v>
      </c>
    </row>
    <row r="343" spans="1:13" s="3" customFormat="1" x14ac:dyDescent="0.25">
      <c r="A343" s="15">
        <v>33</v>
      </c>
      <c r="B343" s="15">
        <v>131</v>
      </c>
      <c r="C343" s="3" t="s">
        <v>533</v>
      </c>
      <c r="D343" s="3" t="s">
        <v>534</v>
      </c>
      <c r="E343" s="3" t="s">
        <v>19</v>
      </c>
      <c r="F343" s="3" t="s">
        <v>535</v>
      </c>
      <c r="G343" s="16">
        <v>2024</v>
      </c>
      <c r="H343" s="16">
        <v>11</v>
      </c>
      <c r="I343" s="16">
        <v>1</v>
      </c>
      <c r="J343" s="16" t="s">
        <v>7</v>
      </c>
      <c r="K343" s="16" t="s">
        <v>7</v>
      </c>
      <c r="L343" s="3" t="str">
        <f>HYPERLINK("http://dx.doi.org/10.1057/s41599-024-02725-y","http://dx.doi.org/10.1057/s41599-024-02725-y")</f>
        <v>http://dx.doi.org/10.1057/s41599-024-02725-y</v>
      </c>
      <c r="M343" s="3" t="s">
        <v>536</v>
      </c>
    </row>
  </sheetData>
  <hyperlinks>
    <hyperlink ref="L12" r:id="rId1" xr:uid="{B5F36885-A8AE-44C9-A787-3DCE8E5EA689}"/>
  </hyperlinks>
  <pageMargins left="0.75" right="0.75" top="1" bottom="1" header="0.5" footer="0.5"/>
  <pageSetup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WoS AHCI articles on AI 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 Liu</cp:lastModifiedBy>
  <dcterms:created xsi:type="dcterms:W3CDTF">2025-02-17T07:17:29Z</dcterms:created>
  <dcterms:modified xsi:type="dcterms:W3CDTF">2026-03-20T07:14:55Z</dcterms:modified>
</cp:coreProperties>
</file>